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200" windowHeight="10836" tabRatio="633" firstSheet="1" activeTab="2"/>
  </bookViews>
  <sheets>
    <sheet name="Parameter" sheetId="1" r:id="rId1"/>
    <sheet name="Jahresübersicht" sheetId="2" r:id="rId2"/>
    <sheet name="Jan" sheetId="3" r:id="rId3"/>
    <sheet name="Feb" sheetId="4" r:id="rId4"/>
    <sheet name="Mär" sheetId="5" r:id="rId5"/>
    <sheet name="Apr" sheetId="6" r:id="rId6"/>
    <sheet name="Mai" sheetId="7" r:id="rId7"/>
    <sheet name="Jun" sheetId="8" r:id="rId8"/>
    <sheet name="Jul" sheetId="9" r:id="rId9"/>
    <sheet name="Aug" sheetId="10" r:id="rId10"/>
    <sheet name="Sep" sheetId="11" r:id="rId11"/>
    <sheet name="Okt" sheetId="12" r:id="rId12"/>
    <sheet name="Nov" sheetId="13" r:id="rId13"/>
    <sheet name="Dez" sheetId="14" r:id="rId14"/>
  </sheets>
  <definedNames>
    <definedName name="Austritt">'Parameter'!$F$7</definedName>
    <definedName name="Eintritt">'Parameter'!$E$7</definedName>
    <definedName name="Jahr">'Parameter'!$C$3</definedName>
    <definedName name="MA">'Parameter'!$C$4</definedName>
    <definedName name="Monat">#REF!</definedName>
    <definedName name="Tagesdatum" localSheetId="5">'Apr'!$T$1</definedName>
    <definedName name="Tagesdatum" localSheetId="13">'Dez'!$T$1</definedName>
    <definedName name="Tagesdatum" localSheetId="3">'Feb'!$T$1</definedName>
    <definedName name="Tagesdatum" localSheetId="1">'Jahresübersicht'!$I$1</definedName>
    <definedName name="Tagesdatum" localSheetId="2">'Jan'!$T$1</definedName>
    <definedName name="Tagesdatum" localSheetId="8">'Jul'!$T$1</definedName>
    <definedName name="Tagesdatum" localSheetId="7">'Jun'!$T$1</definedName>
    <definedName name="Tagesdatum" localSheetId="6">'Mai'!$T$1</definedName>
    <definedName name="Tagesdatum" localSheetId="4">'Mär'!$T$1</definedName>
    <definedName name="Tagesdatum" localSheetId="12">'Nov'!$T$1</definedName>
    <definedName name="Tagesdatum" localSheetId="11">'Okt'!$T$1</definedName>
    <definedName name="Tagesdatum" localSheetId="10">'Sep'!$T$1</definedName>
    <definedName name="Tagesdatum">'Aug'!$T$1</definedName>
  </definedNames>
  <calcPr fullCalcOnLoad="1"/>
</workbook>
</file>

<file path=xl/sharedStrings.xml><?xml version="1.0" encoding="utf-8"?>
<sst xmlns="http://schemas.openxmlformats.org/spreadsheetml/2006/main" count="583" uniqueCount="96">
  <si>
    <t>Total</t>
  </si>
  <si>
    <t>Ferien</t>
  </si>
  <si>
    <t>Monatsrapporte-Datei</t>
  </si>
  <si>
    <t>Mitarbeiter:</t>
  </si>
  <si>
    <t>Jahr</t>
  </si>
  <si>
    <t>Datum</t>
  </si>
  <si>
    <t>Arbeitstage</t>
  </si>
  <si>
    <t>Pensum</t>
  </si>
  <si>
    <t>Stunden pro Tag</t>
  </si>
  <si>
    <t>Eintritt/Austritt</t>
  </si>
  <si>
    <t>Feiertag</t>
  </si>
  <si>
    <t>Neujahr</t>
  </si>
  <si>
    <t>1.1.</t>
  </si>
  <si>
    <t>Berchtoldstag</t>
  </si>
  <si>
    <t>2.1.</t>
  </si>
  <si>
    <t>Karfreitag</t>
  </si>
  <si>
    <t>Ostersonntag</t>
  </si>
  <si>
    <t>Ostermontag</t>
  </si>
  <si>
    <t>Tag der Arbeit</t>
  </si>
  <si>
    <t>1.5.</t>
  </si>
  <si>
    <t>Auffahrt</t>
  </si>
  <si>
    <t>Pfingstsonntag</t>
  </si>
  <si>
    <t>Pfingstmontag</t>
  </si>
  <si>
    <t>Bundesfeier</t>
  </si>
  <si>
    <t>1.8.</t>
  </si>
  <si>
    <t>Weihnachtstag</t>
  </si>
  <si>
    <t>25.12.</t>
  </si>
  <si>
    <t>Stephanstag</t>
  </si>
  <si>
    <t>26.12.</t>
  </si>
  <si>
    <t>Woche</t>
  </si>
  <si>
    <t>Norm.AZ B</t>
  </si>
  <si>
    <t>Sollzeit</t>
  </si>
  <si>
    <t>Mo</t>
  </si>
  <si>
    <t>Di</t>
  </si>
  <si>
    <t>Mi</t>
  </si>
  <si>
    <t>Do</t>
  </si>
  <si>
    <t>Fr</t>
  </si>
  <si>
    <t>Sa</t>
  </si>
  <si>
    <t>So</t>
  </si>
  <si>
    <t>M</t>
  </si>
  <si>
    <t>U</t>
  </si>
  <si>
    <t>F</t>
  </si>
  <si>
    <t>Arbeitstag</t>
  </si>
  <si>
    <t>WT</t>
  </si>
  <si>
    <t>Entschuldigt</t>
  </si>
  <si>
    <t>Unfall/Krank/Arzt</t>
  </si>
  <si>
    <t>Andere</t>
  </si>
  <si>
    <t>A</t>
  </si>
  <si>
    <t>Firma</t>
  </si>
  <si>
    <t>Ein</t>
  </si>
  <si>
    <t>Aus</t>
  </si>
  <si>
    <t>hit Treuhand GmbH</t>
  </si>
  <si>
    <t>Zeit</t>
  </si>
  <si>
    <t>[Std.]</t>
  </si>
  <si>
    <t>[Std.</t>
  </si>
  <si>
    <t>G</t>
  </si>
  <si>
    <t>Militär/Zivlschutz</t>
  </si>
  <si>
    <t>Saldovortrag vom Vormonat</t>
  </si>
  <si>
    <t>Neuer Saldo Ueberzeit</t>
  </si>
  <si>
    <t>Überzeit</t>
  </si>
  <si>
    <t>Heiri Holzer</t>
  </si>
  <si>
    <t>Arbeitszeit</t>
  </si>
  <si>
    <t>Absenz 1</t>
  </si>
  <si>
    <t>Absenz 2</t>
  </si>
  <si>
    <t>Arbeitszeit (Präsenzzeit)</t>
  </si>
  <si>
    <t>Weiterbildung</t>
  </si>
  <si>
    <t>W</t>
  </si>
  <si>
    <t>Sollzeit in diesem Monat</t>
  </si>
  <si>
    <t>25.3.</t>
  </si>
  <si>
    <t>27.3.</t>
  </si>
  <si>
    <t>28.3.</t>
  </si>
  <si>
    <t>5.5.</t>
  </si>
  <si>
    <t>15.5.</t>
  </si>
  <si>
    <t>16.5.</t>
  </si>
  <si>
    <t>Mär</t>
  </si>
  <si>
    <t>Feb</t>
  </si>
  <si>
    <t>Jan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</si>
  <si>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</si>
  <si>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</si>
  <si>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</si>
  <si>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</si>
  <si>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</si>
  <si>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</si>
  <si>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</si>
  <si>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</si>
  <si>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</si>
  <si>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Monat</t>
  </si>
  <si>
    <t>Soll</t>
  </si>
  <si>
    <t>Ist</t>
  </si>
  <si>
    <t>Saldovortrag</t>
  </si>
  <si>
    <t>Präsenzzeit</t>
  </si>
  <si>
    <t>Abwesend</t>
  </si>
  <si>
    <t>Neuer Saldo</t>
  </si>
  <si>
    <t>Verg.h.</t>
  </si>
  <si>
    <t>SZ verf</t>
  </si>
  <si>
    <t>Veränd. +/-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</si>
</sst>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#"/>
    <numFmt numFmtId="171" formatCode="0.0"/>
    <numFmt numFmtId="172" formatCode="mmmm\ yy"/>
    <numFmt numFmtId="173" formatCode="mmmm\ yyyy"/>
    <numFmt numFmtId="174" formatCode="0.##"/>
    <numFmt numFmtId="175" formatCode="0.###"/>
    <numFmt numFmtId="176" formatCode="0.####"/>
    <numFmt numFmtId="177" formatCode="0.#####"/>
    <numFmt numFmtId="178" formatCode="0.######"/>
    <numFmt numFmtId="179" formatCode="0.#######"/>
    <numFmt numFmtId="180" formatCode="_ * #,##0.0_ ;_ * \-#,##0.0_ ;_ * &quot;-&quot;??_ ;_ @_ "/>
    <numFmt numFmtId="181" formatCode="_ * #,##0.000_ ;_ * \-#,##0.000_ ;_ * &quot;-&quot;??_ ;_ @_ "/>
    <numFmt numFmtId="182" formatCode="\+0.0_ ;\-0.0_;\+0.0"/>
    <numFmt numFmtId="183" formatCode="0."/>
    <numFmt numFmtId="184" formatCode=";;;"/>
    <numFmt numFmtId="185" formatCode="dd/mm/yy;@"/>
    <numFmt numFmtId="186" formatCode="\+0.0_ ;_-0.0_;_+0.0"/>
    <numFmt numFmtId="187" formatCode="d/m"/>
    <numFmt numFmtId="188" formatCode="d/m/yy"/>
    <numFmt numFmtId="189" formatCode="[$-807]dddd\,\ d\.\ mmmm\ yyyy"/>
    <numFmt numFmtId="190" formatCode="d/m/yy;@"/>
    <numFmt numFmtId="191" formatCode="d/mm/yy;@"/>
    <numFmt numFmtId="192" formatCode="dd/mm/"/>
    <numFmt numFmtId="193" formatCode="0.0000"/>
    <numFmt numFmtId="194" formatCode="dd/"/>
    <numFmt numFmtId="195" formatCode="0.000000"/>
    <numFmt numFmtId="196" formatCode="\+0.00;\-0.00;\-"/>
    <numFmt numFmtId="197" formatCode="#,##0.00000000"/>
    <numFmt numFmtId="198" formatCode="#,##0.0000000000"/>
    <numFmt numFmtId="199" formatCode="#,##0.0000000000000000"/>
    <numFmt numFmtId="200" formatCode="_ \+0.00\ ;_ \-0.00\ ;_ * &quot;-&quot;??_ ;_ @_ "/>
    <numFmt numFmtId="201" formatCode="_ \+0.00;_ \-0.00;_ \ &quot;-&quot;??_ ;_ @_ "/>
    <numFmt numFmtId="202" formatCode="_ \+0.00;_ \-0.00;_ 0.00"/>
    <numFmt numFmtId="203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0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sz val="7"/>
      <name val="Segoe UI"/>
      <family val="2"/>
    </font>
    <font>
      <sz val="8"/>
      <name val="Segoe UI"/>
      <family val="2"/>
    </font>
    <font>
      <sz val="4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b/>
      <sz val="10"/>
      <name val="Segoe UI"/>
      <family val="2"/>
    </font>
    <font>
      <b/>
      <sz val="15"/>
      <name val="Segoe UI"/>
      <family val="2"/>
    </font>
    <font>
      <sz val="15"/>
      <name val="Segoe UI"/>
      <family val="2"/>
    </font>
    <font>
      <sz val="9"/>
      <name val="Arial"/>
      <family val="2"/>
    </font>
    <font>
      <sz val="10"/>
      <color indexed="8"/>
      <name val="Segoe UI"/>
      <family val="0"/>
    </font>
    <font>
      <sz val="9"/>
      <color indexed="8"/>
      <name val="Segoe UI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56"/>
      <name val="Segoe UI"/>
      <family val="2"/>
    </font>
    <font>
      <b/>
      <sz val="15"/>
      <color indexed="8"/>
      <name val="Segoe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3" tint="0.39991000294685364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thin"/>
      <top style="thin"/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medium">
        <color indexed="9"/>
      </top>
      <bottom style="medium">
        <color indexed="9"/>
      </bottom>
    </border>
    <border>
      <left style="thin"/>
      <right style="medium">
        <color indexed="9"/>
      </right>
      <top style="medium">
        <color indexed="9"/>
      </top>
      <bottom style="thick">
        <color indexed="9"/>
      </bottom>
    </border>
    <border>
      <left style="thin"/>
      <right style="medium">
        <color indexed="9"/>
      </right>
      <top style="thick">
        <color indexed="9"/>
      </top>
      <bottom style="thick">
        <color indexed="9"/>
      </bottom>
    </border>
    <border>
      <left style="thin"/>
      <right style="medium">
        <color indexed="9"/>
      </right>
      <top style="thick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thin"/>
      <top style="medium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9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10" fillId="33" borderId="1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1" fontId="10" fillId="33" borderId="11" xfId="0" applyNumberFormat="1" applyFont="1" applyFill="1" applyBorder="1" applyAlignment="1" applyProtection="1">
      <alignment horizontal="left"/>
      <protection locked="0"/>
    </xf>
    <xf numFmtId="1" fontId="10" fillId="33" borderId="12" xfId="0" applyNumberFormat="1" applyFont="1" applyFill="1" applyBorder="1" applyAlignment="1" applyProtection="1">
      <alignment horizontal="left"/>
      <protection locked="0"/>
    </xf>
    <xf numFmtId="0" fontId="9" fillId="33" borderId="13" xfId="0" applyFont="1" applyFill="1" applyBorder="1" applyAlignment="1">
      <alignment/>
    </xf>
    <xf numFmtId="10" fontId="10" fillId="33" borderId="10" xfId="0" applyNumberFormat="1" applyFont="1" applyFill="1" applyBorder="1" applyAlignment="1" applyProtection="1">
      <alignment horizontal="left"/>
      <protection locked="0"/>
    </xf>
    <xf numFmtId="10" fontId="9" fillId="0" borderId="0" xfId="0" applyNumberFormat="1" applyFont="1" applyAlignment="1">
      <alignment/>
    </xf>
    <xf numFmtId="2" fontId="10" fillId="33" borderId="10" xfId="0" applyNumberFormat="1" applyFont="1" applyFill="1" applyBorder="1" applyAlignment="1" applyProtection="1">
      <alignment horizontal="left"/>
      <protection locked="0"/>
    </xf>
    <xf numFmtId="191" fontId="10" fillId="33" borderId="10" xfId="0" applyNumberFormat="1" applyFont="1" applyFill="1" applyBorder="1" applyAlignment="1" applyProtection="1">
      <alignment horizontal="center"/>
      <protection locked="0"/>
    </xf>
    <xf numFmtId="185" fontId="11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7" fillId="33" borderId="10" xfId="0" applyNumberFormat="1" applyFont="1" applyFill="1" applyBorder="1" applyAlignment="1" applyProtection="1">
      <alignment horizontal="center"/>
      <protection locked="0"/>
    </xf>
    <xf numFmtId="2" fontId="14" fillId="33" borderId="10" xfId="0" applyNumberFormat="1" applyFont="1" applyFill="1" applyBorder="1" applyAlignment="1" applyProtection="1">
      <alignment horizontal="right"/>
      <protection locked="0"/>
    </xf>
    <xf numFmtId="4" fontId="14" fillId="0" borderId="0" xfId="0" applyNumberFormat="1" applyFont="1" applyAlignment="1">
      <alignment/>
    </xf>
    <xf numFmtId="2" fontId="7" fillId="33" borderId="14" xfId="0" applyNumberFormat="1" applyFont="1" applyFill="1" applyBorder="1" applyAlignment="1" applyProtection="1">
      <alignment horizontal="center"/>
      <protection locked="0"/>
    </xf>
    <xf numFmtId="2" fontId="14" fillId="33" borderId="14" xfId="0" applyNumberFormat="1" applyFont="1" applyFill="1" applyBorder="1" applyAlignment="1" applyProtection="1">
      <alignment horizontal="right"/>
      <protection locked="0"/>
    </xf>
    <xf numFmtId="0" fontId="14" fillId="0" borderId="15" xfId="0" applyFont="1" applyBorder="1" applyAlignment="1">
      <alignment/>
    </xf>
    <xf numFmtId="4" fontId="14" fillId="0" borderId="15" xfId="0" applyNumberFormat="1" applyFont="1" applyBorder="1" applyAlignment="1">
      <alignment/>
    </xf>
    <xf numFmtId="4" fontId="14" fillId="0" borderId="15" xfId="0" applyNumberFormat="1" applyFont="1" applyBorder="1" applyAlignment="1">
      <alignment horizontal="right"/>
    </xf>
    <xf numFmtId="0" fontId="10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/>
    </xf>
    <xf numFmtId="0" fontId="10" fillId="34" borderId="18" xfId="0" applyFont="1" applyFill="1" applyBorder="1" applyAlignment="1">
      <alignment/>
    </xf>
    <xf numFmtId="185" fontId="14" fillId="33" borderId="19" xfId="0" applyNumberFormat="1" applyFont="1" applyFill="1" applyBorder="1" applyAlignment="1" applyProtection="1">
      <alignment horizontal="left" indent="2"/>
      <protection locked="0"/>
    </xf>
    <xf numFmtId="185" fontId="14" fillId="34" borderId="10" xfId="0" applyNumberFormat="1" applyFont="1" applyFill="1" applyBorder="1" applyAlignment="1">
      <alignment/>
    </xf>
    <xf numFmtId="0" fontId="14" fillId="33" borderId="20" xfId="0" applyFont="1" applyFill="1" applyBorder="1" applyAlignment="1" applyProtection="1">
      <alignment/>
      <protection locked="0"/>
    </xf>
    <xf numFmtId="0" fontId="14" fillId="33" borderId="21" xfId="0" applyFont="1" applyFill="1" applyBorder="1" applyAlignment="1" applyProtection="1">
      <alignment/>
      <protection locked="0"/>
    </xf>
    <xf numFmtId="185" fontId="14" fillId="33" borderId="22" xfId="0" applyNumberFormat="1" applyFont="1" applyFill="1" applyBorder="1" applyAlignment="1" applyProtection="1">
      <alignment horizontal="left" indent="2"/>
      <protection locked="0"/>
    </xf>
    <xf numFmtId="0" fontId="14" fillId="33" borderId="23" xfId="0" applyFont="1" applyFill="1" applyBorder="1" applyAlignment="1" applyProtection="1">
      <alignment/>
      <protection locked="0"/>
    </xf>
    <xf numFmtId="0" fontId="14" fillId="33" borderId="24" xfId="0" applyFont="1" applyFill="1" applyBorder="1" applyAlignment="1" applyProtection="1">
      <alignment/>
      <protection locked="0"/>
    </xf>
    <xf numFmtId="185" fontId="14" fillId="34" borderId="25" xfId="0" applyNumberFormat="1" applyFont="1" applyFill="1" applyBorder="1" applyAlignment="1">
      <alignment/>
    </xf>
    <xf numFmtId="0" fontId="14" fillId="33" borderId="26" xfId="0" applyFont="1" applyFill="1" applyBorder="1" applyAlignment="1" applyProtection="1">
      <alignment/>
      <protection locked="0"/>
    </xf>
    <xf numFmtId="0" fontId="14" fillId="33" borderId="27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7" fillId="35" borderId="28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7" fillId="35" borderId="0" xfId="0" applyFont="1" applyFill="1" applyAlignment="1" applyProtection="1">
      <alignment horizontal="left"/>
      <protection/>
    </xf>
    <xf numFmtId="14" fontId="7" fillId="35" borderId="0" xfId="0" applyNumberFormat="1" applyFont="1" applyFill="1" applyAlignment="1" applyProtection="1">
      <alignment horizontal="left"/>
      <protection/>
    </xf>
    <xf numFmtId="14" fontId="7" fillId="35" borderId="29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12" fillId="36" borderId="30" xfId="0" applyFont="1" applyFill="1" applyBorder="1" applyAlignment="1" applyProtection="1">
      <alignment horizontal="center"/>
      <protection/>
    </xf>
    <xf numFmtId="0" fontId="12" fillId="36" borderId="31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194" fontId="12" fillId="0" borderId="32" xfId="0" applyNumberFormat="1" applyFont="1" applyBorder="1" applyAlignment="1" applyProtection="1">
      <alignment horizontal="right" indent="1"/>
      <protection/>
    </xf>
    <xf numFmtId="192" fontId="12" fillId="0" borderId="32" xfId="0" applyNumberFormat="1" applyFont="1" applyBorder="1" applyAlignment="1" applyProtection="1">
      <alignment horizontal="left"/>
      <protection/>
    </xf>
    <xf numFmtId="0" fontId="12" fillId="0" borderId="32" xfId="0" applyNumberFormat="1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/>
      <protection/>
    </xf>
    <xf numFmtId="2" fontId="12" fillId="0" borderId="33" xfId="0" applyNumberFormat="1" applyFont="1" applyBorder="1" applyAlignment="1" applyProtection="1">
      <alignment horizontal="right"/>
      <protection/>
    </xf>
    <xf numFmtId="20" fontId="12" fillId="0" borderId="34" xfId="0" applyNumberFormat="1" applyFont="1" applyBorder="1" applyAlignment="1" applyProtection="1">
      <alignment/>
      <protection locked="0"/>
    </xf>
    <xf numFmtId="20" fontId="12" fillId="0" borderId="35" xfId="0" applyNumberFormat="1" applyFont="1" applyBorder="1" applyAlignment="1" applyProtection="1">
      <alignment/>
      <protection locked="0"/>
    </xf>
    <xf numFmtId="2" fontId="12" fillId="37" borderId="36" xfId="0" applyNumberFormat="1" applyFont="1" applyFill="1" applyBorder="1" applyAlignment="1" applyProtection="1">
      <alignment/>
      <protection/>
    </xf>
    <xf numFmtId="2" fontId="12" fillId="0" borderId="34" xfId="0" applyNumberFormat="1" applyFont="1" applyBorder="1" applyAlignment="1" applyProtection="1">
      <alignment horizontal="center"/>
      <protection locked="0"/>
    </xf>
    <xf numFmtId="2" fontId="12" fillId="0" borderId="36" xfId="0" applyNumberFormat="1" applyFont="1" applyBorder="1" applyAlignment="1" applyProtection="1">
      <alignment horizontal="right"/>
      <protection locked="0"/>
    </xf>
    <xf numFmtId="2" fontId="12" fillId="0" borderId="36" xfId="0" applyNumberFormat="1" applyFont="1" applyBorder="1" applyAlignment="1" applyProtection="1">
      <alignment/>
      <protection locked="0"/>
    </xf>
    <xf numFmtId="2" fontId="12" fillId="37" borderId="32" xfId="0" applyNumberFormat="1" applyFont="1" applyFill="1" applyBorder="1" applyAlignment="1" applyProtection="1">
      <alignment/>
      <protection/>
    </xf>
    <xf numFmtId="202" fontId="61" fillId="2" borderId="37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94" fontId="12" fillId="0" borderId="37" xfId="0" applyNumberFormat="1" applyFont="1" applyBorder="1" applyAlignment="1" applyProtection="1">
      <alignment horizontal="right" indent="1"/>
      <protection/>
    </xf>
    <xf numFmtId="192" fontId="12" fillId="0" borderId="37" xfId="0" applyNumberFormat="1" applyFont="1" applyBorder="1" applyAlignment="1" applyProtection="1">
      <alignment horizontal="left"/>
      <protection/>
    </xf>
    <xf numFmtId="0" fontId="12" fillId="0" borderId="37" xfId="0" applyNumberFormat="1" applyFont="1" applyBorder="1" applyAlignment="1" applyProtection="1">
      <alignment horizontal="left"/>
      <protection/>
    </xf>
    <xf numFmtId="0" fontId="12" fillId="0" borderId="37" xfId="0" applyFont="1" applyBorder="1" applyAlignment="1" applyProtection="1">
      <alignment/>
      <protection/>
    </xf>
    <xf numFmtId="2" fontId="12" fillId="0" borderId="38" xfId="0" applyNumberFormat="1" applyFont="1" applyBorder="1" applyAlignment="1" applyProtection="1">
      <alignment horizontal="right"/>
      <protection/>
    </xf>
    <xf numFmtId="20" fontId="12" fillId="0" borderId="39" xfId="0" applyNumberFormat="1" applyFont="1" applyBorder="1" applyAlignment="1" applyProtection="1">
      <alignment/>
      <protection locked="0"/>
    </xf>
    <xf numFmtId="20" fontId="12" fillId="0" borderId="40" xfId="0" applyNumberFormat="1" applyFont="1" applyBorder="1" applyAlignment="1" applyProtection="1">
      <alignment/>
      <protection locked="0"/>
    </xf>
    <xf numFmtId="2" fontId="12" fillId="37" borderId="41" xfId="0" applyNumberFormat="1" applyFont="1" applyFill="1" applyBorder="1" applyAlignment="1" applyProtection="1">
      <alignment/>
      <protection/>
    </xf>
    <xf numFmtId="2" fontId="12" fillId="0" borderId="39" xfId="0" applyNumberFormat="1" applyFont="1" applyBorder="1" applyAlignment="1" applyProtection="1">
      <alignment horizontal="center"/>
      <protection locked="0"/>
    </xf>
    <xf numFmtId="2" fontId="12" fillId="0" borderId="41" xfId="0" applyNumberFormat="1" applyFont="1" applyBorder="1" applyAlignment="1" applyProtection="1">
      <alignment horizontal="right"/>
      <protection locked="0"/>
    </xf>
    <xf numFmtId="2" fontId="12" fillId="0" borderId="41" xfId="0" applyNumberFormat="1" applyFont="1" applyBorder="1" applyAlignment="1" applyProtection="1">
      <alignment/>
      <protection locked="0"/>
    </xf>
    <xf numFmtId="2" fontId="12" fillId="37" borderId="37" xfId="0" applyNumberFormat="1" applyFont="1" applyFill="1" applyBorder="1" applyAlignment="1" applyProtection="1">
      <alignment/>
      <protection/>
    </xf>
    <xf numFmtId="194" fontId="12" fillId="0" borderId="42" xfId="0" applyNumberFormat="1" applyFont="1" applyBorder="1" applyAlignment="1" applyProtection="1">
      <alignment horizontal="right" indent="1"/>
      <protection/>
    </xf>
    <xf numFmtId="192" fontId="12" fillId="0" borderId="42" xfId="0" applyNumberFormat="1" applyFont="1" applyBorder="1" applyAlignment="1" applyProtection="1">
      <alignment horizontal="left"/>
      <protection/>
    </xf>
    <xf numFmtId="0" fontId="12" fillId="0" borderId="42" xfId="0" applyNumberFormat="1" applyFont="1" applyBorder="1" applyAlignment="1" applyProtection="1">
      <alignment horizontal="left"/>
      <protection/>
    </xf>
    <xf numFmtId="0" fontId="12" fillId="0" borderId="42" xfId="0" applyFont="1" applyBorder="1" applyAlignment="1" applyProtection="1">
      <alignment/>
      <protection/>
    </xf>
    <xf numFmtId="2" fontId="12" fillId="0" borderId="43" xfId="0" applyNumberFormat="1" applyFont="1" applyBorder="1" applyAlignment="1" applyProtection="1">
      <alignment horizontal="right"/>
      <protection/>
    </xf>
    <xf numFmtId="20" fontId="12" fillId="0" borderId="44" xfId="0" applyNumberFormat="1" applyFont="1" applyBorder="1" applyAlignment="1" applyProtection="1">
      <alignment/>
      <protection locked="0"/>
    </xf>
    <xf numFmtId="20" fontId="12" fillId="0" borderId="45" xfId="0" applyNumberFormat="1" applyFont="1" applyBorder="1" applyAlignment="1" applyProtection="1">
      <alignment/>
      <protection locked="0"/>
    </xf>
    <xf numFmtId="2" fontId="12" fillId="37" borderId="46" xfId="0" applyNumberFormat="1" applyFont="1" applyFill="1" applyBorder="1" applyAlignment="1" applyProtection="1">
      <alignment/>
      <protection/>
    </xf>
    <xf numFmtId="2" fontId="12" fillId="0" borderId="44" xfId="0" applyNumberFormat="1" applyFont="1" applyBorder="1" applyAlignment="1" applyProtection="1">
      <alignment horizontal="center"/>
      <protection locked="0"/>
    </xf>
    <xf numFmtId="2" fontId="12" fillId="0" borderId="46" xfId="0" applyNumberFormat="1" applyFont="1" applyBorder="1" applyAlignment="1" applyProtection="1">
      <alignment/>
      <protection locked="0"/>
    </xf>
    <xf numFmtId="2" fontId="12" fillId="37" borderId="42" xfId="0" applyNumberFormat="1" applyFont="1" applyFill="1" applyBorder="1" applyAlignment="1" applyProtection="1">
      <alignment/>
      <protection/>
    </xf>
    <xf numFmtId="202" fontId="61" fillId="2" borderId="42" xfId="0" applyNumberFormat="1" applyFont="1" applyFill="1" applyBorder="1" applyAlignment="1" applyProtection="1">
      <alignment/>
      <protection/>
    </xf>
    <xf numFmtId="192" fontId="17" fillId="37" borderId="47" xfId="0" applyNumberFormat="1" applyFont="1" applyFill="1" applyBorder="1" applyAlignment="1" applyProtection="1">
      <alignment horizontal="left"/>
      <protection/>
    </xf>
    <xf numFmtId="0" fontId="17" fillId="37" borderId="47" xfId="0" applyNumberFormat="1" applyFont="1" applyFill="1" applyBorder="1" applyAlignment="1" applyProtection="1">
      <alignment horizontal="left"/>
      <protection/>
    </xf>
    <xf numFmtId="0" fontId="17" fillId="37" borderId="47" xfId="0" applyFont="1" applyFill="1" applyBorder="1" applyAlignment="1" applyProtection="1">
      <alignment/>
      <protection/>
    </xf>
    <xf numFmtId="2" fontId="17" fillId="37" borderId="48" xfId="0" applyNumberFormat="1" applyFont="1" applyFill="1" applyBorder="1" applyAlignment="1" applyProtection="1">
      <alignment horizontal="right"/>
      <protection/>
    </xf>
    <xf numFmtId="0" fontId="17" fillId="37" borderId="49" xfId="0" applyFont="1" applyFill="1" applyBorder="1" applyAlignment="1" applyProtection="1">
      <alignment/>
      <protection/>
    </xf>
    <xf numFmtId="0" fontId="17" fillId="37" borderId="50" xfId="0" applyFont="1" applyFill="1" applyBorder="1" applyAlignment="1" applyProtection="1">
      <alignment/>
      <protection/>
    </xf>
    <xf numFmtId="2" fontId="17" fillId="37" borderId="51" xfId="0" applyNumberFormat="1" applyFont="1" applyFill="1" applyBorder="1" applyAlignment="1" applyProtection="1">
      <alignment/>
      <protection/>
    </xf>
    <xf numFmtId="2" fontId="17" fillId="37" borderId="49" xfId="0" applyNumberFormat="1" applyFont="1" applyFill="1" applyBorder="1" applyAlignment="1" applyProtection="1">
      <alignment/>
      <protection/>
    </xf>
    <xf numFmtId="2" fontId="17" fillId="37" borderId="47" xfId="0" applyNumberFormat="1" applyFont="1" applyFill="1" applyBorder="1" applyAlignment="1" applyProtection="1">
      <alignment/>
      <protection/>
    </xf>
    <xf numFmtId="202" fontId="17" fillId="2" borderId="47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92" fontId="16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/>
      <protection/>
    </xf>
    <xf numFmtId="2" fontId="1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2" fontId="12" fillId="0" borderId="46" xfId="0" applyNumberFormat="1" applyFont="1" applyBorder="1" applyAlignment="1" applyProtection="1">
      <alignment horizontal="right"/>
      <protection locked="0"/>
    </xf>
    <xf numFmtId="0" fontId="17" fillId="36" borderId="52" xfId="0" applyNumberFormat="1" applyFont="1" applyFill="1" applyBorder="1" applyAlignment="1" applyProtection="1">
      <alignment horizontal="left"/>
      <protection/>
    </xf>
    <xf numFmtId="172" fontId="17" fillId="36" borderId="52" xfId="0" applyNumberFormat="1" applyFont="1" applyFill="1" applyBorder="1" applyAlignment="1" applyProtection="1">
      <alignment horizontal="left"/>
      <protection/>
    </xf>
    <xf numFmtId="0" fontId="17" fillId="36" borderId="52" xfId="0" applyFont="1" applyFill="1" applyBorder="1" applyAlignment="1" applyProtection="1">
      <alignment horizontal="left"/>
      <protection/>
    </xf>
    <xf numFmtId="0" fontId="17" fillId="36" borderId="53" xfId="0" applyFont="1" applyFill="1" applyBorder="1" applyAlignment="1" applyProtection="1">
      <alignment horizontal="left"/>
      <protection/>
    </xf>
    <xf numFmtId="0" fontId="12" fillId="36" borderId="54" xfId="0" applyFont="1" applyFill="1" applyBorder="1" applyAlignment="1" applyProtection="1">
      <alignment horizontal="center"/>
      <protection/>
    </xf>
    <xf numFmtId="0" fontId="12" fillId="36" borderId="30" xfId="0" applyFont="1" applyFill="1" applyBorder="1" applyAlignment="1" applyProtection="1">
      <alignment horizontal="centerContinuous"/>
      <protection/>
    </xf>
    <xf numFmtId="0" fontId="12" fillId="36" borderId="55" xfId="0" applyFont="1" applyFill="1" applyBorder="1" applyAlignment="1" applyProtection="1">
      <alignment horizontal="center"/>
      <protection/>
    </xf>
    <xf numFmtId="0" fontId="12" fillId="36" borderId="55" xfId="0" applyFont="1" applyFill="1" applyBorder="1" applyAlignment="1" applyProtection="1">
      <alignment horizontal="centerContinuous"/>
      <protection/>
    </xf>
    <xf numFmtId="0" fontId="12" fillId="36" borderId="52" xfId="0" applyFont="1" applyFill="1" applyBorder="1" applyAlignment="1" applyProtection="1">
      <alignment horizontal="center"/>
      <protection/>
    </xf>
    <xf numFmtId="0" fontId="17" fillId="36" borderId="56" xfId="0" applyNumberFormat="1" applyFont="1" applyFill="1" applyBorder="1" applyAlignment="1" applyProtection="1">
      <alignment horizontal="left"/>
      <protection/>
    </xf>
    <xf numFmtId="172" fontId="17" fillId="36" borderId="56" xfId="0" applyNumberFormat="1" applyFont="1" applyFill="1" applyBorder="1" applyAlignment="1" applyProtection="1">
      <alignment horizontal="left"/>
      <protection/>
    </xf>
    <xf numFmtId="0" fontId="17" fillId="36" borderId="56" xfId="0" applyFont="1" applyFill="1" applyBorder="1" applyAlignment="1" applyProtection="1">
      <alignment horizontal="left"/>
      <protection/>
    </xf>
    <xf numFmtId="0" fontId="12" fillId="35" borderId="56" xfId="0" applyFont="1" applyFill="1" applyBorder="1" applyAlignment="1" applyProtection="1">
      <alignment horizontal="left"/>
      <protection/>
    </xf>
    <xf numFmtId="0" fontId="17" fillId="36" borderId="28" xfId="0" applyFont="1" applyFill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left"/>
      <protection/>
    </xf>
    <xf numFmtId="0" fontId="12" fillId="36" borderId="29" xfId="0" applyFont="1" applyFill="1" applyBorder="1" applyAlignment="1" applyProtection="1">
      <alignment horizontal="left"/>
      <protection/>
    </xf>
    <xf numFmtId="0" fontId="17" fillId="36" borderId="56" xfId="0" applyFont="1" applyFill="1" applyBorder="1" applyAlignment="1" applyProtection="1">
      <alignment horizontal="center"/>
      <protection/>
    </xf>
    <xf numFmtId="0" fontId="17" fillId="36" borderId="29" xfId="0" applyFont="1" applyFill="1" applyBorder="1" applyAlignment="1" applyProtection="1">
      <alignment horizontal="left"/>
      <protection/>
    </xf>
    <xf numFmtId="0" fontId="17" fillId="36" borderId="0" xfId="0" applyFont="1" applyFill="1" applyBorder="1" applyAlignment="1" applyProtection="1">
      <alignment horizontal="center"/>
      <protection/>
    </xf>
    <xf numFmtId="0" fontId="17" fillId="36" borderId="29" xfId="0" applyFont="1" applyFill="1" applyBorder="1" applyAlignment="1" applyProtection="1">
      <alignment horizontal="center"/>
      <protection/>
    </xf>
    <xf numFmtId="2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5" fillId="2" borderId="57" xfId="0" applyFont="1" applyFill="1" applyBorder="1" applyAlignment="1" applyProtection="1">
      <alignment horizontal="center"/>
      <protection/>
    </xf>
    <xf numFmtId="4" fontId="16" fillId="0" borderId="0" xfId="0" applyNumberFormat="1" applyFont="1" applyAlignment="1" applyProtection="1">
      <alignment/>
      <protection/>
    </xf>
    <xf numFmtId="0" fontId="15" fillId="2" borderId="58" xfId="0" applyFont="1" applyFill="1" applyBorder="1" applyAlignment="1" applyProtection="1">
      <alignment horizontal="center"/>
      <protection/>
    </xf>
    <xf numFmtId="0" fontId="15" fillId="2" borderId="59" xfId="0" applyFont="1" applyFill="1" applyBorder="1" applyAlignment="1" applyProtection="1">
      <alignment horizontal="center"/>
      <protection/>
    </xf>
    <xf numFmtId="0" fontId="15" fillId="38" borderId="60" xfId="0" applyFont="1" applyFill="1" applyBorder="1" applyAlignment="1" applyProtection="1">
      <alignment/>
      <protection/>
    </xf>
    <xf numFmtId="2" fontId="15" fillId="38" borderId="60" xfId="0" applyNumberFormat="1" applyFont="1" applyFill="1" applyBorder="1" applyAlignment="1" applyProtection="1">
      <alignment/>
      <protection/>
    </xf>
    <xf numFmtId="199" fontId="16" fillId="0" borderId="61" xfId="0" applyNumberFormat="1" applyFont="1" applyBorder="1" applyAlignment="1" applyProtection="1">
      <alignment/>
      <protection/>
    </xf>
    <xf numFmtId="199" fontId="16" fillId="0" borderId="61" xfId="0" applyNumberFormat="1" applyFont="1" applyBorder="1" applyAlignment="1">
      <alignment/>
    </xf>
    <xf numFmtId="0" fontId="16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1" fontId="18" fillId="0" borderId="0" xfId="0" applyNumberFormat="1" applyFont="1" applyFill="1" applyBorder="1" applyAlignment="1" applyProtection="1">
      <alignment horizontal="left"/>
      <protection/>
    </xf>
    <xf numFmtId="1" fontId="18" fillId="0" borderId="0" xfId="0" applyNumberFormat="1" applyFont="1" applyFill="1" applyAlignment="1" applyProtection="1">
      <alignment/>
      <protection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 locked="0"/>
    </xf>
    <xf numFmtId="184" fontId="16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20" fontId="7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49" fontId="18" fillId="37" borderId="62" xfId="0" applyNumberFormat="1" applyFont="1" applyFill="1" applyBorder="1" applyAlignment="1" applyProtection="1">
      <alignment horizontal="left" indent="1"/>
      <protection/>
    </xf>
    <xf numFmtId="49" fontId="18" fillId="37" borderId="37" xfId="0" applyNumberFormat="1" applyFont="1" applyFill="1" applyBorder="1" applyAlignment="1" applyProtection="1">
      <alignment horizontal="left" indent="1"/>
      <protection/>
    </xf>
    <xf numFmtId="49" fontId="18" fillId="37" borderId="63" xfId="0" applyNumberFormat="1" applyFont="1" applyFill="1" applyBorder="1" applyAlignment="1" applyProtection="1">
      <alignment horizontal="left" indent="1"/>
      <protection/>
    </xf>
    <xf numFmtId="49" fontId="18" fillId="37" borderId="42" xfId="0" applyNumberFormat="1" applyFont="1" applyFill="1" applyBorder="1" applyAlignment="1" applyProtection="1">
      <alignment horizontal="left" indent="1"/>
      <protection/>
    </xf>
    <xf numFmtId="43" fontId="7" fillId="0" borderId="62" xfId="0" applyNumberFormat="1" applyFont="1" applyBorder="1" applyAlignment="1" applyProtection="1">
      <alignment/>
      <protection/>
    </xf>
    <xf numFmtId="43" fontId="18" fillId="2" borderId="62" xfId="0" applyNumberFormat="1" applyFont="1" applyFill="1" applyBorder="1" applyAlignment="1" applyProtection="1">
      <alignment/>
      <protection/>
    </xf>
    <xf numFmtId="43" fontId="18" fillId="2" borderId="42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left"/>
      <protection locked="0"/>
    </xf>
    <xf numFmtId="43" fontId="7" fillId="0" borderId="52" xfId="0" applyNumberFormat="1" applyFont="1" applyBorder="1" applyAlignment="1" applyProtection="1">
      <alignment/>
      <protection/>
    </xf>
    <xf numFmtId="43" fontId="7" fillId="0" borderId="32" xfId="0" applyNumberFormat="1" applyFont="1" applyFill="1" applyBorder="1" applyAlignment="1" applyProtection="1">
      <alignment/>
      <protection locked="0"/>
    </xf>
    <xf numFmtId="43" fontId="7" fillId="0" borderId="37" xfId="0" applyNumberFormat="1" applyFont="1" applyFill="1" applyBorder="1" applyAlignment="1" applyProtection="1">
      <alignment/>
      <protection locked="0"/>
    </xf>
    <xf numFmtId="43" fontId="7" fillId="0" borderId="42" xfId="0" applyNumberFormat="1" applyFont="1" applyFill="1" applyBorder="1" applyAlignment="1" applyProtection="1">
      <alignment/>
      <protection locked="0"/>
    </xf>
    <xf numFmtId="0" fontId="18" fillId="39" borderId="64" xfId="0" applyFont="1" applyFill="1" applyBorder="1" applyAlignment="1" applyProtection="1">
      <alignment horizontal="left" indent="1"/>
      <protection locked="0"/>
    </xf>
    <xf numFmtId="43" fontId="18" fillId="39" borderId="64" xfId="0" applyNumberFormat="1" applyFont="1" applyFill="1" applyBorder="1" applyAlignment="1" applyProtection="1">
      <alignment horizontal="right"/>
      <protection locked="0"/>
    </xf>
    <xf numFmtId="43" fontId="18" fillId="39" borderId="65" xfId="0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Alignment="1" applyProtection="1">
      <alignment/>
      <protection/>
    </xf>
    <xf numFmtId="43" fontId="12" fillId="0" borderId="0" xfId="0" applyNumberFormat="1" applyFont="1" applyAlignment="1" applyProtection="1">
      <alignment/>
      <protection/>
    </xf>
    <xf numFmtId="0" fontId="8" fillId="34" borderId="66" xfId="0" applyFont="1" applyFill="1" applyBorder="1" applyAlignment="1" applyProtection="1">
      <alignment/>
      <protection/>
    </xf>
    <xf numFmtId="0" fontId="10" fillId="34" borderId="67" xfId="0" applyFont="1" applyFill="1" applyBorder="1" applyAlignment="1" applyProtection="1">
      <alignment/>
      <protection/>
    </xf>
    <xf numFmtId="14" fontId="7" fillId="34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19" fillId="35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4" fontId="16" fillId="37" borderId="58" xfId="0" applyNumberFormat="1" applyFont="1" applyFill="1" applyBorder="1" applyAlignment="1" applyProtection="1">
      <alignment/>
      <protection/>
    </xf>
    <xf numFmtId="4" fontId="16" fillId="0" borderId="58" xfId="0" applyNumberFormat="1" applyFont="1" applyBorder="1" applyAlignment="1">
      <alignment/>
    </xf>
    <xf numFmtId="14" fontId="16" fillId="34" borderId="67" xfId="0" applyNumberFormat="1" applyFont="1" applyFill="1" applyBorder="1" applyAlignment="1" applyProtection="1">
      <alignment horizontal="right"/>
      <protection/>
    </xf>
    <xf numFmtId="0" fontId="21" fillId="0" borderId="67" xfId="0" applyFont="1" applyBorder="1" applyAlignment="1">
      <alignment horizontal="right"/>
    </xf>
    <xf numFmtId="0" fontId="21" fillId="0" borderId="68" xfId="0" applyFont="1" applyBorder="1" applyAlignment="1">
      <alignment horizontal="right"/>
    </xf>
    <xf numFmtId="4" fontId="16" fillId="37" borderId="59" xfId="0" applyNumberFormat="1" applyFont="1" applyFill="1" applyBorder="1" applyAlignment="1" applyProtection="1">
      <alignment/>
      <protection/>
    </xf>
    <xf numFmtId="4" fontId="16" fillId="0" borderId="59" xfId="0" applyNumberFormat="1" applyFont="1" applyBorder="1" applyAlignment="1">
      <alignment/>
    </xf>
    <xf numFmtId="4" fontId="15" fillId="38" borderId="60" xfId="0" applyNumberFormat="1" applyFont="1" applyFill="1" applyBorder="1" applyAlignment="1" applyProtection="1">
      <alignment/>
      <protection/>
    </xf>
    <xf numFmtId="4" fontId="16" fillId="0" borderId="60" xfId="0" applyNumberFormat="1" applyFont="1" applyBorder="1" applyAlignment="1">
      <alignment/>
    </xf>
    <xf numFmtId="173" fontId="19" fillId="35" borderId="0" xfId="0" applyNumberFormat="1" applyFont="1" applyFill="1" applyBorder="1" applyAlignment="1" applyProtection="1">
      <alignment horizontal="left"/>
      <protection/>
    </xf>
    <xf numFmtId="173" fontId="20" fillId="0" borderId="0" xfId="0" applyNumberFormat="1" applyFont="1" applyAlignment="1" applyProtection="1">
      <alignment/>
      <protection/>
    </xf>
    <xf numFmtId="0" fontId="20" fillId="0" borderId="0" xfId="0" applyFont="1" applyAlignment="1">
      <alignment/>
    </xf>
    <xf numFmtId="4" fontId="16" fillId="7" borderId="57" xfId="0" applyNumberFormat="1" applyFont="1" applyFill="1" applyBorder="1" applyAlignment="1" applyProtection="1">
      <alignment/>
      <protection locked="0"/>
    </xf>
    <xf numFmtId="4" fontId="16" fillId="0" borderId="57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47"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font>
        <b/>
        <i val="0"/>
        <name val="Cambria"/>
        <color rgb="FF00B050"/>
      </font>
    </dxf>
    <dxf>
      <font>
        <b/>
        <i val="0"/>
        <name val="Cambria"/>
        <color rgb="FFFF0000"/>
      </font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/>
      </border>
    </dxf>
    <dxf>
      <fill>
        <patternFill>
          <bgColor indexed="22"/>
        </patternFill>
      </fill>
      <border>
        <top style="thin">
          <color indexed="9"/>
        </top>
        <bottom style="thin">
          <color indexed="9"/>
        </bottom>
      </border>
    </dxf>
    <dxf>
      <fill>
        <patternFill>
          <bgColor indexed="22"/>
        </patternFill>
      </fill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  <dxf>
      <fill>
        <patternFill>
          <bgColor rgb="FFC0C0C0"/>
        </patternFill>
      </fill>
      <border>
        <bottom style="thin">
          <color rgb="FF000000"/>
        </bottom>
      </border>
    </dxf>
    <dxf>
      <fill>
        <patternFill>
          <bgColor rgb="FFC0C0C0"/>
        </patternFill>
      </fill>
      <border>
        <top style="thin"/>
        <bottom style="thin">
          <color rgb="FFFFFFFF"/>
        </bottom>
      </border>
    </dxf>
    <dxf>
      <font>
        <b/>
        <i val="0"/>
        <color rgb="FFFF0000"/>
      </font>
      <border/>
    </dxf>
    <dxf>
      <font>
        <b/>
        <i val="0"/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9"/>
          <c:w val="0.98"/>
          <c:h val="0.944"/>
        </c:manualLayout>
      </c:layout>
      <c:barChart>
        <c:barDir val="col"/>
        <c:grouping val="stacked"/>
        <c:varyColors val="0"/>
        <c:ser>
          <c:idx val="0"/>
          <c:order val="0"/>
          <c:tx>
            <c:v>Soll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Jahresübersicht!$C$21:$D$55</c:f>
              <c:multiLvlStrCache/>
            </c:multiLvlStrRef>
          </c:cat>
          <c:val>
            <c:numRef>
              <c:f>Jahresübersicht!$E$21:$E$55</c:f>
              <c:numCache/>
            </c:numRef>
          </c:val>
        </c:ser>
        <c:ser>
          <c:idx val="1"/>
          <c:order val="1"/>
          <c:tx>
            <c:v>Präsent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Jahresübersicht!$C$21:$D$55</c:f>
              <c:multiLvlStrCache/>
            </c:multiLvlStrRef>
          </c:cat>
          <c:val>
            <c:numRef>
              <c:f>Jahresübersicht!$F$21:$F$55</c:f>
              <c:numCache/>
            </c:numRef>
          </c:val>
        </c:ser>
        <c:ser>
          <c:idx val="2"/>
          <c:order val="2"/>
          <c:tx>
            <c:v>Entschuldig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Jahresübersicht!$C$21:$D$55</c:f>
              <c:multiLvlStrCache/>
            </c:multiLvlStrRef>
          </c:cat>
          <c:val>
            <c:numRef>
              <c:f>Jahresübersicht!$G$21:$G$55</c:f>
              <c:numCache/>
            </c:numRef>
          </c:val>
        </c:ser>
        <c:overlap val="100"/>
        <c:gapWidth val="30"/>
        <c:axId val="29361232"/>
        <c:axId val="62924497"/>
      </c:barChart>
      <c:catAx>
        <c:axId val="293612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24497"/>
        <c:crosses val="autoZero"/>
        <c:auto val="1"/>
        <c:lblOffset val="100"/>
        <c:tickLblSkip val="1"/>
        <c:noMultiLvlLbl val="0"/>
      </c:catAx>
      <c:valAx>
        <c:axId val="62924497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61232"/>
        <c:crossesAt val="1"/>
        <c:crossBetween val="between"/>
        <c:dispUnits/>
      </c:valAx>
      <c:spPr>
        <a:noFill/>
        <a:ln w="12700">
          <a:solidFill>
            <a:srgbClr val="424242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3775"/>
          <c:w val="0.255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Aug!$W$6:$W$36</c:f>
              <c:numCache/>
            </c:numRef>
          </c:val>
        </c:ser>
        <c:gapWidth val="60"/>
        <c:axId val="64724522"/>
        <c:axId val="45649787"/>
      </c:barChart>
      <c:catAx>
        <c:axId val="647245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649787"/>
        <c:crosses val="autoZero"/>
        <c:auto val="1"/>
        <c:lblOffset val="100"/>
        <c:tickLblSkip val="1"/>
        <c:noMultiLvlLbl val="0"/>
      </c:catAx>
      <c:valAx>
        <c:axId val="4564978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24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Sep!$W$6:$W$36</c:f>
              <c:numCache/>
            </c:numRef>
          </c:val>
        </c:ser>
        <c:gapWidth val="60"/>
        <c:axId val="8194900"/>
        <c:axId val="6645237"/>
      </c:barChart>
      <c:catAx>
        <c:axId val="81949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45237"/>
        <c:crosses val="autoZero"/>
        <c:auto val="1"/>
        <c:lblOffset val="100"/>
        <c:tickLblSkip val="1"/>
        <c:noMultiLvlLbl val="0"/>
      </c:catAx>
      <c:valAx>
        <c:axId val="664523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675"/>
          <c:w val="0.986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Okt!$B$6:$B$36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Okt!$W$6:$W$36</c:f>
              <c:numCache/>
            </c:numRef>
          </c:val>
        </c:ser>
        <c:gapWidth val="60"/>
        <c:axId val="59807134"/>
        <c:axId val="1393295"/>
      </c:barChart>
      <c:catAx>
        <c:axId val="598071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93295"/>
        <c:crosses val="autoZero"/>
        <c:auto val="1"/>
        <c:lblOffset val="100"/>
        <c:tickLblSkip val="1"/>
        <c:noMultiLvlLbl val="0"/>
      </c:catAx>
      <c:valAx>
        <c:axId val="139329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07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775"/>
          <c:w val="0.986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Nov!$W$6:$W$36</c:f>
              <c:numCache/>
            </c:numRef>
          </c:val>
        </c:ser>
        <c:gapWidth val="60"/>
        <c:axId val="12539656"/>
        <c:axId val="45748041"/>
      </c:barChart>
      <c:catAx>
        <c:axId val="12539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748041"/>
        <c:crosses val="autoZero"/>
        <c:auto val="1"/>
        <c:lblOffset val="100"/>
        <c:tickLblSkip val="1"/>
        <c:noMultiLvlLbl val="0"/>
      </c:catAx>
      <c:valAx>
        <c:axId val="45748041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9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Dez!$B$6:$B$36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Dez!$W$6:$W$36</c:f>
              <c:numCache/>
            </c:numRef>
          </c:val>
        </c:ser>
        <c:gapWidth val="60"/>
        <c:axId val="9079186"/>
        <c:axId val="14603811"/>
      </c:barChart>
      <c:catAx>
        <c:axId val="90791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603811"/>
        <c:crosses val="autoZero"/>
        <c:auto val="1"/>
        <c:lblOffset val="100"/>
        <c:tickLblSkip val="1"/>
        <c:noMultiLvlLbl val="0"/>
      </c:catAx>
      <c:valAx>
        <c:axId val="14603811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79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625"/>
          <c:w val="0.98"/>
          <c:h val="0.922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Jahresübersicht!$I$6</c:f>
              <c:strCache>
                <c:ptCount val="1"/>
                <c:pt idx="0">
                  <c:v>Veränd. +/-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Jahresübersicht!$C$7:$C$18</c:f>
              <c:strCache/>
            </c:strRef>
          </c:cat>
          <c:val>
            <c:numRef>
              <c:f>Jahresübersicht!$I$7:$I$18</c:f>
              <c:numCache/>
            </c:numRef>
          </c:val>
        </c:ser>
        <c:gapWidth val="330"/>
        <c:axId val="29449562"/>
        <c:axId val="63719467"/>
      </c:barChart>
      <c:lineChart>
        <c:grouping val="standard"/>
        <c:varyColors val="0"/>
        <c:ser>
          <c:idx val="0"/>
          <c:order val="0"/>
          <c:tx>
            <c:v>Saldo Ueberzeit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Jahresübersicht!$C$7:$C$18</c:f>
              <c:strCache/>
            </c:strRef>
          </c:cat>
          <c:val>
            <c:numRef>
              <c:f>Jahresübersicht!$H$7:$H$18</c:f>
              <c:numCache/>
            </c:numRef>
          </c:val>
          <c:smooth val="0"/>
        </c:ser>
        <c:axId val="29449562"/>
        <c:axId val="63719467"/>
      </c:lineChart>
      <c:catAx>
        <c:axId val="29449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63719467"/>
        <c:crosses val="autoZero"/>
        <c:auto val="1"/>
        <c:lblOffset val="100"/>
        <c:tickLblSkip val="1"/>
        <c:noMultiLvlLbl val="0"/>
      </c:catAx>
      <c:valAx>
        <c:axId val="63719467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4495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75"/>
          <c:y val="0.92"/>
          <c:w val="0.308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424242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Jan!$B$6:$B$36</c:f>
              <c:strCache>
                <c:ptCount val="1"/>
                <c:pt idx="0">
                  <c:v>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Jan!$W$6:$W$36</c:f>
              <c:numCache/>
            </c:numRef>
          </c:val>
        </c:ser>
        <c:gapWidth val="60"/>
        <c:axId val="36604292"/>
        <c:axId val="61003173"/>
      </c:barChart>
      <c:catAx>
        <c:axId val="366042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003173"/>
        <c:crosses val="autoZero"/>
        <c:auto val="1"/>
        <c:lblOffset val="100"/>
        <c:tickLblSkip val="1"/>
        <c:noMultiLvlLbl val="0"/>
      </c:catAx>
      <c:valAx>
        <c:axId val="6100317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04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5"/>
          <c:h val="0.9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Feb!$B$6:$B$36</c:f>
              <c:strCache>
                <c:ptCount val="1"/>
                <c:pt idx="0">
                  <c:v>01. 02. 03. 04. 05. 06. 07. 08. 09. 10. 11. 12. 13. 14. 15. 16. 17. 18. 19. 20. 21. 22. 23. 24. 25. 26. 27. 28. 29.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Feb!$W$6:$W$36</c:f>
              <c:numCache/>
            </c:numRef>
          </c:val>
        </c:ser>
        <c:gapWidth val="60"/>
        <c:axId val="12157646"/>
        <c:axId val="42309951"/>
      </c:barChart>
      <c:catAx>
        <c:axId val="121576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09951"/>
        <c:crosses val="autoZero"/>
        <c:auto val="1"/>
        <c:lblOffset val="100"/>
        <c:tickLblSkip val="1"/>
        <c:noMultiLvlLbl val="0"/>
      </c:catAx>
      <c:valAx>
        <c:axId val="42309951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57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2"/>
          <c:w val="0.9865"/>
          <c:h val="0.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Mär!$B$6:$B$36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Mär!$W$6:$W$36</c:f>
              <c:numCache/>
            </c:numRef>
          </c:val>
        </c:ser>
        <c:gapWidth val="60"/>
        <c:axId val="45245240"/>
        <c:axId val="4553977"/>
      </c:barChart>
      <c:catAx>
        <c:axId val="452452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3977"/>
        <c:crosses val="autoZero"/>
        <c:auto val="1"/>
        <c:lblOffset val="100"/>
        <c:tickLblSkip val="1"/>
        <c:noMultiLvlLbl val="0"/>
      </c:catAx>
      <c:valAx>
        <c:axId val="455397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452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Apr!$W$6:$W$36</c:f>
              <c:numCache/>
            </c:numRef>
          </c:val>
        </c:ser>
        <c:gapWidth val="60"/>
        <c:axId val="40985794"/>
        <c:axId val="33327827"/>
      </c:barChart>
      <c:catAx>
        <c:axId val="409857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27827"/>
        <c:crosses val="autoZero"/>
        <c:auto val="1"/>
        <c:lblOffset val="100"/>
        <c:tickLblSkip val="1"/>
        <c:noMultiLvlLbl val="0"/>
      </c:catAx>
      <c:valAx>
        <c:axId val="3332782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5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45"/>
          <c:w val="0.9865"/>
          <c:h val="0.9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Mai!$W$6:$W$36</c:f>
              <c:numCache/>
            </c:numRef>
          </c:val>
        </c:ser>
        <c:gapWidth val="60"/>
        <c:axId val="31514988"/>
        <c:axId val="15199437"/>
      </c:barChart>
      <c:catAx>
        <c:axId val="315149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99437"/>
        <c:crosses val="autoZero"/>
        <c:auto val="1"/>
        <c:lblOffset val="100"/>
        <c:tickLblSkip val="1"/>
        <c:noMultiLvlLbl val="0"/>
      </c:catAx>
      <c:valAx>
        <c:axId val="1519943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4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825"/>
          <c:w val="0.986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Jun!$B$6:$B$36</c:f>
              <c:strCache>
                <c:ptCount val="1"/>
                <c:pt idx="0">
                  <c:v>01. 02. 03. 04. 05. 06. 07. 08. 09. 10. 11. 12. 13. 14. 15. 16. 17. 18. 19. 20. 21. 22. 23. 24. 25. 26. 27. 28. 29. 30.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Jun!$W$6:$W$36</c:f>
              <c:numCache/>
            </c:numRef>
          </c:val>
        </c:ser>
        <c:gapWidth val="60"/>
        <c:axId val="2577206"/>
        <c:axId val="23194855"/>
      </c:barChart>
      <c:catAx>
        <c:axId val="25772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94855"/>
        <c:crosses val="autoZero"/>
        <c:auto val="1"/>
        <c:lblOffset val="100"/>
        <c:tickLblSkip val="1"/>
        <c:noMultiLvlLbl val="0"/>
      </c:catAx>
      <c:valAx>
        <c:axId val="23194855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72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Überzeit/Minderzeit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7"/>
          <c:w val="0.9865"/>
          <c:h val="0.9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Jul!$B$6:$B$36</c:f>
              <c:strCache>
                <c:ptCount val="1"/>
                <c:pt idx="0">
                  <c:v>01. 02. 03. 04. 05. 06. 07. 08. 09. 10. 11. 12. 13. 14. 15. 16. 17. 18. 19. 20. 21. 22. 23. 24. 25. 26. 27. 28. 29. 30. 31.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Jul!$W$6:$W$36</c:f>
              <c:numCache/>
            </c:numRef>
          </c:val>
        </c:ser>
        <c:gapWidth val="60"/>
        <c:axId val="7427104"/>
        <c:axId val="66843937"/>
      </c:barChart>
      <c:catAx>
        <c:axId val="7427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843937"/>
        <c:crosses val="autoZero"/>
        <c:auto val="1"/>
        <c:lblOffset val="100"/>
        <c:tickLblSkip val="1"/>
        <c:noMultiLvlLbl val="0"/>
      </c:catAx>
      <c:valAx>
        <c:axId val="6684393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7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" name="Diagramm 4"/>
        <xdr:cNvGraphicFramePr/>
      </xdr:nvGraphicFramePr>
      <xdr:xfrm>
        <a:off x="28575" y="4314825"/>
        <a:ext cx="71247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10</xdr:col>
      <xdr:colOff>0</xdr:colOff>
      <xdr:row>71</xdr:row>
      <xdr:rowOff>161925</xdr:rowOff>
    </xdr:to>
    <xdr:graphicFrame>
      <xdr:nvGraphicFramePr>
        <xdr:cNvPr id="2" name="Diagramm 5"/>
        <xdr:cNvGraphicFramePr/>
      </xdr:nvGraphicFramePr>
      <xdr:xfrm>
        <a:off x="28575" y="8315325"/>
        <a:ext cx="7124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85725</xdr:rowOff>
    </xdr:to>
    <xdr:graphicFrame>
      <xdr:nvGraphicFramePr>
        <xdr:cNvPr id="1" name="Diagramm 2"/>
        <xdr:cNvGraphicFramePr/>
      </xdr:nvGraphicFramePr>
      <xdr:xfrm>
        <a:off x="28575" y="8763000"/>
        <a:ext cx="6600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48</xdr:row>
      <xdr:rowOff>0</xdr:rowOff>
    </xdr:from>
    <xdr:to>
      <xdr:col>22</xdr:col>
      <xdr:colOff>0</xdr:colOff>
      <xdr:row>69</xdr:row>
      <xdr:rowOff>28575</xdr:rowOff>
    </xdr:to>
    <xdr:graphicFrame>
      <xdr:nvGraphicFramePr>
        <xdr:cNvPr id="1" name="Diagramm 2"/>
        <xdr:cNvGraphicFramePr/>
      </xdr:nvGraphicFramePr>
      <xdr:xfrm>
        <a:off x="28575" y="8763000"/>
        <a:ext cx="6115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</xdr:row>
      <xdr:rowOff>0</xdr:rowOff>
    </xdr:from>
    <xdr:to>
      <xdr:col>19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43625" y="247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23</xdr:col>
      <xdr:colOff>0</xdr:colOff>
      <xdr:row>69</xdr:row>
      <xdr:rowOff>28575</xdr:rowOff>
    </xdr:to>
    <xdr:graphicFrame>
      <xdr:nvGraphicFramePr>
        <xdr:cNvPr id="2" name="Diagramm 2"/>
        <xdr:cNvGraphicFramePr/>
      </xdr:nvGraphicFramePr>
      <xdr:xfrm>
        <a:off x="28575" y="8763000"/>
        <a:ext cx="66008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G36"/>
  <sheetViews>
    <sheetView zoomScale="95" zoomScaleNormal="95" zoomScalePageLayoutView="0" workbookViewId="0" topLeftCell="A1">
      <selection activeCell="D7" sqref="D7"/>
    </sheetView>
  </sheetViews>
  <sheetFormatPr defaultColWidth="0" defaultRowHeight="12.75" zeroHeight="1"/>
  <cols>
    <col min="1" max="1" width="3.140625" style="1" customWidth="1"/>
    <col min="2" max="2" width="20.00390625" style="1" customWidth="1"/>
    <col min="3" max="3" width="11.140625" style="1" customWidth="1"/>
    <col min="4" max="4" width="12.57421875" style="1" customWidth="1"/>
    <col min="5" max="5" width="12.7109375" style="1" bestFit="1" customWidth="1"/>
    <col min="6" max="6" width="12.00390625" style="1" customWidth="1"/>
    <col min="7" max="7" width="7.28125" style="1" customWidth="1"/>
    <col min="8" max="16384" width="11.421875" style="1" hidden="1" customWidth="1"/>
  </cols>
  <sheetData>
    <row r="1" ht="6.75" customHeight="1"/>
    <row r="2" spans="2:5" ht="18" customHeight="1" thickBot="1">
      <c r="B2" s="2" t="s">
        <v>2</v>
      </c>
      <c r="C2" s="3"/>
      <c r="D2" s="3"/>
      <c r="E2" s="3"/>
    </row>
    <row r="3" spans="2:6" ht="18" customHeight="1" thickBot="1">
      <c r="B3" s="1" t="s">
        <v>4</v>
      </c>
      <c r="C3" s="4">
        <v>2016</v>
      </c>
      <c r="D3" s="5" t="s">
        <v>48</v>
      </c>
      <c r="E3" s="6" t="s">
        <v>51</v>
      </c>
      <c r="F3" s="7"/>
    </row>
    <row r="4" spans="2:5" ht="18" customHeight="1" thickBot="1">
      <c r="B4" s="1" t="s">
        <v>3</v>
      </c>
      <c r="C4" s="4" t="s">
        <v>60</v>
      </c>
      <c r="D4" s="8"/>
      <c r="E4" s="3"/>
    </row>
    <row r="5" spans="2:5" ht="18" customHeight="1" thickBot="1">
      <c r="B5" s="1" t="s">
        <v>7</v>
      </c>
      <c r="C5" s="9">
        <v>1</v>
      </c>
      <c r="D5" s="10"/>
      <c r="E5" s="3"/>
    </row>
    <row r="6" spans="2:5" ht="18" customHeight="1" thickBot="1">
      <c r="B6" s="1" t="s">
        <v>8</v>
      </c>
      <c r="C6" s="11">
        <v>8</v>
      </c>
      <c r="D6" s="3"/>
      <c r="E6" s="3"/>
    </row>
    <row r="7" spans="2:6" ht="18" customHeight="1" thickBot="1">
      <c r="B7" s="1" t="s">
        <v>9</v>
      </c>
      <c r="C7" s="12">
        <v>42376</v>
      </c>
      <c r="D7" s="12"/>
      <c r="E7" s="13">
        <f>IF(C7="",DATEVALUE("01.01.1900"),C7)</f>
        <v>42376</v>
      </c>
      <c r="F7" s="13">
        <f>IF(D7="",DATEVALUE("31.12.2100"),D7)</f>
        <v>73415</v>
      </c>
    </row>
    <row r="8" spans="2:5" ht="15" customHeight="1">
      <c r="B8" s="3"/>
      <c r="C8" s="14"/>
      <c r="D8" s="3"/>
      <c r="E8" s="3"/>
    </row>
    <row r="9" spans="2:7" ht="15" customHeight="1" thickBot="1">
      <c r="B9" s="3" t="s">
        <v>6</v>
      </c>
      <c r="C9" s="3" t="s">
        <v>30</v>
      </c>
      <c r="D9" s="3" t="s">
        <v>42</v>
      </c>
      <c r="E9" s="15" t="s">
        <v>31</v>
      </c>
      <c r="F9" s="15"/>
      <c r="G9" s="3"/>
    </row>
    <row r="10" spans="1:7" ht="15" customHeight="1" thickBot="1">
      <c r="A10" s="16"/>
      <c r="B10" s="17" t="s">
        <v>32</v>
      </c>
      <c r="C10" s="18">
        <v>8</v>
      </c>
      <c r="D10" s="19" t="b">
        <v>1</v>
      </c>
      <c r="E10" s="20">
        <v>8</v>
      </c>
      <c r="F10" s="21"/>
      <c r="G10" s="21"/>
    </row>
    <row r="11" spans="1:7" ht="15" customHeight="1" thickBot="1">
      <c r="A11" s="16"/>
      <c r="B11" s="17" t="s">
        <v>33</v>
      </c>
      <c r="C11" s="18">
        <v>8</v>
      </c>
      <c r="D11" s="19" t="b">
        <v>1</v>
      </c>
      <c r="E11" s="20">
        <v>8</v>
      </c>
      <c r="F11" s="21"/>
      <c r="G11" s="21"/>
    </row>
    <row r="12" spans="1:7" ht="15" customHeight="1" thickBot="1">
      <c r="A12" s="16"/>
      <c r="B12" s="17" t="s">
        <v>34</v>
      </c>
      <c r="C12" s="18">
        <v>8</v>
      </c>
      <c r="D12" s="19" t="b">
        <v>1</v>
      </c>
      <c r="E12" s="20">
        <v>8</v>
      </c>
      <c r="F12" s="21"/>
      <c r="G12" s="21"/>
    </row>
    <row r="13" spans="1:7" ht="15" customHeight="1" thickBot="1">
      <c r="A13" s="16"/>
      <c r="B13" s="17" t="s">
        <v>35</v>
      </c>
      <c r="C13" s="18">
        <v>8</v>
      </c>
      <c r="D13" s="19" t="b">
        <v>1</v>
      </c>
      <c r="E13" s="20">
        <v>8</v>
      </c>
      <c r="F13" s="21"/>
      <c r="G13" s="21"/>
    </row>
    <row r="14" spans="1:7" ht="15" customHeight="1" thickBot="1">
      <c r="A14" s="16"/>
      <c r="B14" s="17" t="s">
        <v>36</v>
      </c>
      <c r="C14" s="18">
        <v>8</v>
      </c>
      <c r="D14" s="19" t="b">
        <v>1</v>
      </c>
      <c r="E14" s="20">
        <v>8</v>
      </c>
      <c r="F14" s="21"/>
      <c r="G14" s="21"/>
    </row>
    <row r="15" spans="1:7" ht="15" customHeight="1" thickBot="1">
      <c r="A15" s="16"/>
      <c r="B15" s="17" t="s">
        <v>37</v>
      </c>
      <c r="C15" s="18">
        <v>0</v>
      </c>
      <c r="D15" s="19" t="b">
        <v>0</v>
      </c>
      <c r="E15" s="20">
        <v>0</v>
      </c>
      <c r="F15" s="21"/>
      <c r="G15" s="21"/>
    </row>
    <row r="16" spans="1:7" ht="15" customHeight="1">
      <c r="A16" s="16"/>
      <c r="B16" s="17" t="s">
        <v>38</v>
      </c>
      <c r="C16" s="18">
        <v>0</v>
      </c>
      <c r="D16" s="22" t="b">
        <v>0</v>
      </c>
      <c r="E16" s="23">
        <v>0</v>
      </c>
      <c r="F16" s="21"/>
      <c r="G16" s="21"/>
    </row>
    <row r="17" spans="2:7" ht="15" customHeight="1">
      <c r="B17" s="24" t="s">
        <v>29</v>
      </c>
      <c r="C17" s="25">
        <f>SUM(C10:C16)</f>
        <v>40</v>
      </c>
      <c r="D17" s="25"/>
      <c r="E17" s="26">
        <f>SUM(E10:E16)</f>
        <v>40</v>
      </c>
      <c r="F17" s="25"/>
      <c r="G17" s="25"/>
    </row>
    <row r="18" ht="15" customHeight="1"/>
    <row r="19" ht="15" customHeight="1"/>
    <row r="20" spans="2:5" ht="17.25" thickBot="1">
      <c r="B20" s="27" t="s">
        <v>5</v>
      </c>
      <c r="C20" s="27"/>
      <c r="D20" s="28" t="s">
        <v>10</v>
      </c>
      <c r="E20" s="29"/>
    </row>
    <row r="21" spans="1:5" ht="17.25" thickBot="1">
      <c r="A21" s="16">
        <v>20</v>
      </c>
      <c r="B21" s="30" t="s">
        <v>12</v>
      </c>
      <c r="C21" s="31">
        <f aca="true" t="shared" si="0" ref="C21:C36">IF(B21&lt;&gt;"",DATEVALUE(B21&amp;Jahr),"")</f>
        <v>42370</v>
      </c>
      <c r="D21" s="32" t="s">
        <v>11</v>
      </c>
      <c r="E21" s="33"/>
    </row>
    <row r="22" spans="1:5" ht="17.25" thickBot="1">
      <c r="A22" s="16">
        <v>21</v>
      </c>
      <c r="B22" s="30" t="s">
        <v>14</v>
      </c>
      <c r="C22" s="31">
        <f t="shared" si="0"/>
        <v>42371</v>
      </c>
      <c r="D22" s="32" t="s">
        <v>13</v>
      </c>
      <c r="E22" s="33"/>
    </row>
    <row r="23" spans="1:5" ht="17.25" thickBot="1">
      <c r="A23" s="16">
        <v>22</v>
      </c>
      <c r="B23" s="30" t="s">
        <v>68</v>
      </c>
      <c r="C23" s="31">
        <f t="shared" si="0"/>
        <v>42454</v>
      </c>
      <c r="D23" s="32" t="s">
        <v>15</v>
      </c>
      <c r="E23" s="33"/>
    </row>
    <row r="24" spans="1:5" ht="17.25" thickBot="1">
      <c r="A24" s="16">
        <v>23</v>
      </c>
      <c r="B24" s="30" t="s">
        <v>69</v>
      </c>
      <c r="C24" s="31">
        <f t="shared" si="0"/>
        <v>42456</v>
      </c>
      <c r="D24" s="32" t="s">
        <v>16</v>
      </c>
      <c r="E24" s="33"/>
    </row>
    <row r="25" spans="1:5" ht="17.25" thickBot="1">
      <c r="A25" s="16">
        <v>24</v>
      </c>
      <c r="B25" s="30" t="s">
        <v>70</v>
      </c>
      <c r="C25" s="31">
        <f t="shared" si="0"/>
        <v>42457</v>
      </c>
      <c r="D25" s="32" t="s">
        <v>17</v>
      </c>
      <c r="E25" s="33"/>
    </row>
    <row r="26" spans="1:5" ht="17.25" thickBot="1">
      <c r="A26" s="16">
        <v>25</v>
      </c>
      <c r="B26" s="30" t="s">
        <v>19</v>
      </c>
      <c r="C26" s="31">
        <f t="shared" si="0"/>
        <v>42491</v>
      </c>
      <c r="D26" s="32" t="s">
        <v>18</v>
      </c>
      <c r="E26" s="33"/>
    </row>
    <row r="27" spans="1:5" ht="17.25" thickBot="1">
      <c r="A27" s="16">
        <v>26</v>
      </c>
      <c r="B27" s="30" t="s">
        <v>71</v>
      </c>
      <c r="C27" s="31">
        <f t="shared" si="0"/>
        <v>42495</v>
      </c>
      <c r="D27" s="32" t="s">
        <v>20</v>
      </c>
      <c r="E27" s="33"/>
    </row>
    <row r="28" spans="1:5" ht="17.25" thickBot="1">
      <c r="A28" s="16">
        <v>27</v>
      </c>
      <c r="B28" s="30" t="s">
        <v>72</v>
      </c>
      <c r="C28" s="31">
        <f t="shared" si="0"/>
        <v>42505</v>
      </c>
      <c r="D28" s="32" t="s">
        <v>21</v>
      </c>
      <c r="E28" s="33"/>
    </row>
    <row r="29" spans="1:5" ht="17.25" thickBot="1">
      <c r="A29" s="16">
        <v>28</v>
      </c>
      <c r="B29" s="30" t="s">
        <v>73</v>
      </c>
      <c r="C29" s="31">
        <f t="shared" si="0"/>
        <v>42506</v>
      </c>
      <c r="D29" s="32" t="s">
        <v>22</v>
      </c>
      <c r="E29" s="33"/>
    </row>
    <row r="30" spans="1:5" ht="17.25" thickBot="1">
      <c r="A30" s="16">
        <v>29</v>
      </c>
      <c r="B30" s="30" t="s">
        <v>24</v>
      </c>
      <c r="C30" s="31">
        <f t="shared" si="0"/>
        <v>42583</v>
      </c>
      <c r="D30" s="32" t="s">
        <v>23</v>
      </c>
      <c r="E30" s="33"/>
    </row>
    <row r="31" spans="1:5" ht="17.25" thickBot="1">
      <c r="A31" s="16">
        <v>30</v>
      </c>
      <c r="B31" s="30" t="s">
        <v>26</v>
      </c>
      <c r="C31" s="31">
        <f t="shared" si="0"/>
        <v>42729</v>
      </c>
      <c r="D31" s="32" t="s">
        <v>25</v>
      </c>
      <c r="E31" s="33"/>
    </row>
    <row r="32" spans="1:5" ht="17.25" thickBot="1">
      <c r="A32" s="16">
        <v>31</v>
      </c>
      <c r="B32" s="34" t="s">
        <v>28</v>
      </c>
      <c r="C32" s="31">
        <f t="shared" si="0"/>
        <v>42730</v>
      </c>
      <c r="D32" s="32" t="s">
        <v>27</v>
      </c>
      <c r="E32" s="33"/>
    </row>
    <row r="33" spans="1:5" ht="18" thickBot="1" thickTop="1">
      <c r="A33" s="16">
        <v>32</v>
      </c>
      <c r="B33" s="34"/>
      <c r="C33" s="31">
        <f t="shared" si="0"/>
      </c>
      <c r="D33" s="32"/>
      <c r="E33" s="33"/>
    </row>
    <row r="34" spans="1:5" ht="18" thickBot="1" thickTop="1">
      <c r="A34" s="16">
        <v>33</v>
      </c>
      <c r="B34" s="35"/>
      <c r="C34" s="31">
        <f t="shared" si="0"/>
      </c>
      <c r="D34" s="32"/>
      <c r="E34" s="33"/>
    </row>
    <row r="35" spans="1:5" ht="18" thickBot="1" thickTop="1">
      <c r="A35" s="16">
        <v>34</v>
      </c>
      <c r="B35" s="35"/>
      <c r="C35" s="31">
        <f t="shared" si="0"/>
      </c>
      <c r="D35" s="32"/>
      <c r="E35" s="33"/>
    </row>
    <row r="36" spans="1:5" ht="17.25" thickTop="1">
      <c r="A36" s="16">
        <v>35</v>
      </c>
      <c r="B36" s="36"/>
      <c r="C36" s="37">
        <f t="shared" si="0"/>
      </c>
      <c r="D36" s="38"/>
      <c r="E36" s="39"/>
    </row>
    <row r="37" ht="15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</sheetData>
  <sheetProtection selectLockedCells="1"/>
  <printOptions horizontalCentered="1"/>
  <pageMargins left="0.24" right="0.19" top="0.984251968503937" bottom="0.5905511811023623" header="0" footer="0"/>
  <pageSetup fitToHeight="1" fitToWidth="1" horizontalDpi="600" verticalDpi="600" orientation="portrait" paperSize="9" r:id="rId2"/>
  <headerFooter alignWithMargins="0">
    <oddFooter>&amp;L&amp;6&amp;F&amp;R&amp;8&amp;D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8</v>
      </c>
      <c r="E3" s="48"/>
      <c r="F3" s="187">
        <f>DATEVALUE("1."&amp;B3&amp;"."&amp;Jahr)</f>
        <v>42583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42583</v>
      </c>
      <c r="C6" s="57">
        <f>F3</f>
        <v>42583</v>
      </c>
      <c r="D6" s="57" t="b">
        <f ca="1">IF(C6&lt;TODAY(),TRUE,FALSE)</f>
        <v>0</v>
      </c>
      <c r="E6" s="58">
        <f>WEEKDAY(C6,2)</f>
        <v>1</v>
      </c>
      <c r="F6" s="59" t="str">
        <f>IF(E6&lt;&gt;0,CHOOSE(E6,"Mo","Di","Mi","Do","Fr","Sa","So"),"")</f>
        <v>Mo</v>
      </c>
      <c r="G6" s="59" t="str">
        <f>VLOOKUP(C6,Parameter!$C$21:$D$36,2,FALSE)</f>
        <v>Bundesfeier</v>
      </c>
      <c r="H6" s="60" t="str">
        <f>IF(B6&lt;&gt;"",IF(ISNA(G6),VLOOKUP(F6,Parameter!$B$10:$E$16,4,FALSE),G6),"")</f>
        <v>Bundesfeier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42584</v>
      </c>
      <c r="C7" s="71">
        <f>C6+1</f>
        <v>42584</v>
      </c>
      <c r="D7" s="71" t="b">
        <f aca="true" ca="1" t="shared" si="1" ref="D7:D36">IF(C7&lt;TODAY(),TRUE,FALSE)</f>
        <v>0</v>
      </c>
      <c r="E7" s="72">
        <f>WEEKDAY(C7,2)</f>
        <v>2</v>
      </c>
      <c r="F7" s="73" t="str">
        <f aca="true" t="shared" si="2" ref="F7:F36">IF(E7&lt;&gt;0,CHOOSE(E7,"Mo","Di","Mi","Do","Fr","Sa","So"),"")</f>
        <v>Di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42585</v>
      </c>
      <c r="C8" s="71">
        <f aca="true" t="shared" si="5" ref="C8:C36">C7+1</f>
        <v>42585</v>
      </c>
      <c r="D8" s="71" t="b">
        <f ca="1" t="shared" si="1"/>
        <v>0</v>
      </c>
      <c r="E8" s="72">
        <f>WEEKDAY(C8,2)</f>
        <v>3</v>
      </c>
      <c r="F8" s="73" t="str">
        <f t="shared" si="2"/>
        <v>Mi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42586</v>
      </c>
      <c r="C9" s="71">
        <f t="shared" si="5"/>
        <v>42586</v>
      </c>
      <c r="D9" s="71" t="b">
        <f ca="1" t="shared" si="1"/>
        <v>0</v>
      </c>
      <c r="E9" s="72">
        <f>WEEKDAY(C9,2)</f>
        <v>4</v>
      </c>
      <c r="F9" s="73" t="str">
        <f t="shared" si="2"/>
        <v>Do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42587</v>
      </c>
      <c r="C10" s="71">
        <f t="shared" si="5"/>
        <v>42587</v>
      </c>
      <c r="D10" s="71" t="b">
        <f ca="1" t="shared" si="1"/>
        <v>0</v>
      </c>
      <c r="E10" s="72">
        <f aca="true" t="shared" si="6" ref="E10:E36">WEEKDAY(C10,2)</f>
        <v>5</v>
      </c>
      <c r="F10" s="73" t="str">
        <f t="shared" si="2"/>
        <v>Fr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42588</v>
      </c>
      <c r="C11" s="71">
        <f t="shared" si="5"/>
        <v>42588</v>
      </c>
      <c r="D11" s="71" t="b">
        <f ca="1" t="shared" si="1"/>
        <v>0</v>
      </c>
      <c r="E11" s="72">
        <f t="shared" si="6"/>
        <v>6</v>
      </c>
      <c r="F11" s="73" t="str">
        <f t="shared" si="2"/>
        <v>Sa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42589</v>
      </c>
      <c r="C12" s="71">
        <f t="shared" si="5"/>
        <v>42589</v>
      </c>
      <c r="D12" s="71" t="b">
        <f ca="1" t="shared" si="1"/>
        <v>0</v>
      </c>
      <c r="E12" s="72">
        <f t="shared" si="6"/>
        <v>7</v>
      </c>
      <c r="F12" s="73" t="str">
        <f t="shared" si="2"/>
        <v>So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42590</v>
      </c>
      <c r="C13" s="71">
        <f t="shared" si="5"/>
        <v>42590</v>
      </c>
      <c r="D13" s="71" t="b">
        <f ca="1" t="shared" si="1"/>
        <v>0</v>
      </c>
      <c r="E13" s="72">
        <f t="shared" si="6"/>
        <v>1</v>
      </c>
      <c r="F13" s="73" t="str">
        <f t="shared" si="2"/>
        <v>Mo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42591</v>
      </c>
      <c r="C14" s="71">
        <f t="shared" si="5"/>
        <v>42591</v>
      </c>
      <c r="D14" s="71" t="b">
        <f ca="1" t="shared" si="1"/>
        <v>0</v>
      </c>
      <c r="E14" s="72">
        <f t="shared" si="6"/>
        <v>2</v>
      </c>
      <c r="F14" s="73" t="str">
        <f t="shared" si="2"/>
        <v>Di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42592</v>
      </c>
      <c r="C15" s="71">
        <f t="shared" si="5"/>
        <v>42592</v>
      </c>
      <c r="D15" s="71" t="b">
        <f ca="1" t="shared" si="1"/>
        <v>0</v>
      </c>
      <c r="E15" s="72">
        <f t="shared" si="6"/>
        <v>3</v>
      </c>
      <c r="F15" s="73" t="str">
        <f t="shared" si="2"/>
        <v>Mi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42593</v>
      </c>
      <c r="C16" s="71">
        <f t="shared" si="5"/>
        <v>42593</v>
      </c>
      <c r="D16" s="71" t="b">
        <f ca="1" t="shared" si="1"/>
        <v>0</v>
      </c>
      <c r="E16" s="72">
        <f t="shared" si="6"/>
        <v>4</v>
      </c>
      <c r="F16" s="73" t="str">
        <f t="shared" si="2"/>
        <v>Do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42594</v>
      </c>
      <c r="C17" s="71">
        <f t="shared" si="5"/>
        <v>42594</v>
      </c>
      <c r="D17" s="71" t="b">
        <f ca="1" t="shared" si="1"/>
        <v>0</v>
      </c>
      <c r="E17" s="72">
        <f t="shared" si="6"/>
        <v>5</v>
      </c>
      <c r="F17" s="73" t="str">
        <f t="shared" si="2"/>
        <v>Fr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42595</v>
      </c>
      <c r="C18" s="71">
        <f t="shared" si="5"/>
        <v>42595</v>
      </c>
      <c r="D18" s="71" t="b">
        <f ca="1" t="shared" si="1"/>
        <v>0</v>
      </c>
      <c r="E18" s="72">
        <f t="shared" si="6"/>
        <v>6</v>
      </c>
      <c r="F18" s="73" t="str">
        <f t="shared" si="2"/>
        <v>Sa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42596</v>
      </c>
      <c r="C19" s="71">
        <f t="shared" si="5"/>
        <v>42596</v>
      </c>
      <c r="D19" s="71" t="b">
        <f ca="1" t="shared" si="1"/>
        <v>0</v>
      </c>
      <c r="E19" s="72">
        <f t="shared" si="6"/>
        <v>7</v>
      </c>
      <c r="F19" s="73" t="str">
        <f t="shared" si="2"/>
        <v>So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42597</v>
      </c>
      <c r="C20" s="71">
        <f t="shared" si="5"/>
        <v>42597</v>
      </c>
      <c r="D20" s="71" t="b">
        <f ca="1" t="shared" si="1"/>
        <v>0</v>
      </c>
      <c r="E20" s="72">
        <f t="shared" si="6"/>
        <v>1</v>
      </c>
      <c r="F20" s="73" t="str">
        <f t="shared" si="2"/>
        <v>Mo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42598</v>
      </c>
      <c r="C21" s="71">
        <f t="shared" si="5"/>
        <v>42598</v>
      </c>
      <c r="D21" s="71" t="b">
        <f ca="1" t="shared" si="1"/>
        <v>0</v>
      </c>
      <c r="E21" s="72">
        <f t="shared" si="6"/>
        <v>2</v>
      </c>
      <c r="F21" s="73" t="str">
        <f t="shared" si="2"/>
        <v>Di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42599</v>
      </c>
      <c r="C22" s="71">
        <f t="shared" si="5"/>
        <v>42599</v>
      </c>
      <c r="D22" s="71" t="b">
        <f ca="1" t="shared" si="1"/>
        <v>0</v>
      </c>
      <c r="E22" s="72">
        <f t="shared" si="6"/>
        <v>3</v>
      </c>
      <c r="F22" s="73" t="str">
        <f t="shared" si="2"/>
        <v>Mi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42600</v>
      </c>
      <c r="C23" s="71">
        <f t="shared" si="5"/>
        <v>42600</v>
      </c>
      <c r="D23" s="71" t="b">
        <f ca="1" t="shared" si="1"/>
        <v>0</v>
      </c>
      <c r="E23" s="72">
        <f t="shared" si="6"/>
        <v>4</v>
      </c>
      <c r="F23" s="73" t="str">
        <f t="shared" si="2"/>
        <v>Do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42601</v>
      </c>
      <c r="C24" s="71">
        <f t="shared" si="5"/>
        <v>42601</v>
      </c>
      <c r="D24" s="71" t="b">
        <f ca="1" t="shared" si="1"/>
        <v>0</v>
      </c>
      <c r="E24" s="72">
        <f t="shared" si="6"/>
        <v>5</v>
      </c>
      <c r="F24" s="73" t="str">
        <f t="shared" si="2"/>
        <v>Fr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42602</v>
      </c>
      <c r="C25" s="71">
        <f t="shared" si="5"/>
        <v>42602</v>
      </c>
      <c r="D25" s="71" t="b">
        <f ca="1" t="shared" si="1"/>
        <v>0</v>
      </c>
      <c r="E25" s="72">
        <f t="shared" si="6"/>
        <v>6</v>
      </c>
      <c r="F25" s="73" t="str">
        <f t="shared" si="2"/>
        <v>Sa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42603</v>
      </c>
      <c r="C26" s="71">
        <f t="shared" si="5"/>
        <v>42603</v>
      </c>
      <c r="D26" s="71" t="b">
        <f ca="1" t="shared" si="1"/>
        <v>0</v>
      </c>
      <c r="E26" s="72">
        <f t="shared" si="6"/>
        <v>7</v>
      </c>
      <c r="F26" s="73" t="str">
        <f t="shared" si="2"/>
        <v>So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42604</v>
      </c>
      <c r="C27" s="71">
        <f t="shared" si="5"/>
        <v>42604</v>
      </c>
      <c r="D27" s="71" t="b">
        <f ca="1" t="shared" si="1"/>
        <v>0</v>
      </c>
      <c r="E27" s="72">
        <f t="shared" si="6"/>
        <v>1</v>
      </c>
      <c r="F27" s="73" t="str">
        <f t="shared" si="2"/>
        <v>Mo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42605</v>
      </c>
      <c r="C28" s="71">
        <f t="shared" si="5"/>
        <v>42605</v>
      </c>
      <c r="D28" s="71" t="b">
        <f ca="1" t="shared" si="1"/>
        <v>0</v>
      </c>
      <c r="E28" s="72">
        <f t="shared" si="6"/>
        <v>2</v>
      </c>
      <c r="F28" s="73" t="str">
        <f t="shared" si="2"/>
        <v>Di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42606</v>
      </c>
      <c r="C29" s="71">
        <f t="shared" si="5"/>
        <v>42606</v>
      </c>
      <c r="D29" s="71" t="b">
        <f ca="1" t="shared" si="1"/>
        <v>0</v>
      </c>
      <c r="E29" s="72">
        <f t="shared" si="6"/>
        <v>3</v>
      </c>
      <c r="F29" s="73" t="str">
        <f t="shared" si="2"/>
        <v>Mi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42607</v>
      </c>
      <c r="C30" s="71">
        <f t="shared" si="5"/>
        <v>42607</v>
      </c>
      <c r="D30" s="71" t="b">
        <f ca="1" t="shared" si="1"/>
        <v>0</v>
      </c>
      <c r="E30" s="72">
        <f t="shared" si="6"/>
        <v>4</v>
      </c>
      <c r="F30" s="73" t="str">
        <f t="shared" si="2"/>
        <v>Do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42608</v>
      </c>
      <c r="C31" s="71">
        <f t="shared" si="5"/>
        <v>42608</v>
      </c>
      <c r="D31" s="71" t="b">
        <f ca="1" t="shared" si="1"/>
        <v>0</v>
      </c>
      <c r="E31" s="72">
        <f t="shared" si="6"/>
        <v>5</v>
      </c>
      <c r="F31" s="73" t="str">
        <f t="shared" si="2"/>
        <v>Fr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42609</v>
      </c>
      <c r="C32" s="71">
        <f t="shared" si="5"/>
        <v>42609</v>
      </c>
      <c r="D32" s="71" t="b">
        <f ca="1" t="shared" si="1"/>
        <v>0</v>
      </c>
      <c r="E32" s="72">
        <f t="shared" si="6"/>
        <v>6</v>
      </c>
      <c r="F32" s="73" t="str">
        <f t="shared" si="2"/>
        <v>Sa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42610</v>
      </c>
      <c r="C33" s="71">
        <f t="shared" si="5"/>
        <v>42610</v>
      </c>
      <c r="D33" s="71" t="b">
        <f ca="1" t="shared" si="1"/>
        <v>0</v>
      </c>
      <c r="E33" s="72">
        <f t="shared" si="6"/>
        <v>7</v>
      </c>
      <c r="F33" s="73" t="str">
        <f t="shared" si="2"/>
        <v>So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42611</v>
      </c>
      <c r="C34" s="71">
        <f t="shared" si="5"/>
        <v>42611</v>
      </c>
      <c r="D34" s="71" t="b">
        <f ca="1" t="shared" si="1"/>
        <v>0</v>
      </c>
      <c r="E34" s="72">
        <f t="shared" si="6"/>
        <v>1</v>
      </c>
      <c r="F34" s="73" t="str">
        <f t="shared" si="2"/>
        <v>Mo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42612</v>
      </c>
      <c r="C35" s="71">
        <f t="shared" si="5"/>
        <v>42612</v>
      </c>
      <c r="D35" s="71" t="b">
        <f ca="1" t="shared" si="1"/>
        <v>0</v>
      </c>
      <c r="E35" s="72">
        <f t="shared" si="6"/>
        <v>2</v>
      </c>
      <c r="F35" s="73" t="str">
        <f t="shared" si="2"/>
        <v>Di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42613</v>
      </c>
      <c r="C36" s="83">
        <f t="shared" si="5"/>
        <v>42613</v>
      </c>
      <c r="D36" s="83" t="b">
        <f ca="1" t="shared" si="1"/>
        <v>0</v>
      </c>
      <c r="E36" s="84">
        <f t="shared" si="6"/>
        <v>3</v>
      </c>
      <c r="F36" s="85" t="str">
        <f t="shared" si="2"/>
        <v>Mi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Jul!V47</f>
        <v>-1100.666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-1276.666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6" dxfId="342" stopIfTrue="1">
      <formula>INDIRECT(ADDRESS(ROW(),4))=7</formula>
    </cfRule>
  </conditionalFormatting>
  <conditionalFormatting sqref="F6:F36">
    <cfRule type="expression" priority="38" dxfId="343" stopIfTrue="1">
      <formula>INDIRECT(ADDRESS(ROW(),4))=7</formula>
    </cfRule>
    <cfRule type="expression" priority="39" dxfId="344" stopIfTrue="1">
      <formula>INDIRECT(ADDRESS(ROW(),4))=6</formula>
    </cfRule>
  </conditionalFormatting>
  <conditionalFormatting sqref="H6:H36 Q6:Q36">
    <cfRule type="expression" priority="41" dxfId="343" stopIfTrue="1">
      <formula>INDIRECT(ADDRESS(ROW(),4))=7</formula>
    </cfRule>
    <cfRule type="expression" priority="42" dxfId="344" stopIfTrue="1">
      <formula>INDIRECT(ADDRESS(ROW(),4))=6</formula>
    </cfRule>
  </conditionalFormatting>
  <conditionalFormatting sqref="K6:L23 K29:L30 K34:L36">
    <cfRule type="expression" priority="25" dxfId="342" stopIfTrue="1">
      <formula>INDIRECT(ADDRESS(ROW(),4))=7</formula>
    </cfRule>
  </conditionalFormatting>
  <conditionalFormatting sqref="V6:V36">
    <cfRule type="expression" priority="22" dxfId="343" stopIfTrue="1">
      <formula>INDIRECT(ADDRESS(ROW(),4))=7</formula>
    </cfRule>
    <cfRule type="expression" priority="23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9</v>
      </c>
      <c r="E3" s="48"/>
      <c r="F3" s="187">
        <f>DATEVALUE("1."&amp;B3&amp;"."&amp;Jahr)</f>
        <v>42614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42614</v>
      </c>
      <c r="C6" s="57">
        <f>F3</f>
        <v>42614</v>
      </c>
      <c r="D6" s="57" t="b">
        <f ca="1">IF(C6&lt;TODAY(),TRUE,FALSE)</f>
        <v>0</v>
      </c>
      <c r="E6" s="58">
        <f>WEEKDAY(C6,2)</f>
        <v>4</v>
      </c>
      <c r="F6" s="59" t="str">
        <f>IF(E6&lt;&gt;0,CHOOSE(E6,"Mo","Di","Mi","Do","Fr","Sa","So"),"")</f>
        <v>Do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42615</v>
      </c>
      <c r="C7" s="71">
        <f>C6+1</f>
        <v>42615</v>
      </c>
      <c r="D7" s="71" t="b">
        <f aca="true" ca="1" t="shared" si="1" ref="D7:D36">IF(C7&lt;TODAY(),TRUE,FALSE)</f>
        <v>0</v>
      </c>
      <c r="E7" s="72">
        <f>WEEKDAY(C7,2)</f>
        <v>5</v>
      </c>
      <c r="F7" s="73" t="str">
        <f aca="true" t="shared" si="2" ref="F7:F36">IF(E7&lt;&gt;0,CHOOSE(E7,"Mo","Di","Mi","Do","Fr","Sa","So"),"")</f>
        <v>Fr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42616</v>
      </c>
      <c r="C8" s="71">
        <f aca="true" t="shared" si="5" ref="C8:C36">C7+1</f>
        <v>42616</v>
      </c>
      <c r="D8" s="71" t="b">
        <f ca="1" t="shared" si="1"/>
        <v>0</v>
      </c>
      <c r="E8" s="72">
        <f>WEEKDAY(C8,2)</f>
        <v>6</v>
      </c>
      <c r="F8" s="73" t="str">
        <f t="shared" si="2"/>
        <v>Sa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42617</v>
      </c>
      <c r="C9" s="71">
        <f t="shared" si="5"/>
        <v>42617</v>
      </c>
      <c r="D9" s="71" t="b">
        <f ca="1" t="shared" si="1"/>
        <v>0</v>
      </c>
      <c r="E9" s="72">
        <f>WEEKDAY(C9,2)</f>
        <v>7</v>
      </c>
      <c r="F9" s="73" t="str">
        <f t="shared" si="2"/>
        <v>So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42618</v>
      </c>
      <c r="C10" s="71">
        <f t="shared" si="5"/>
        <v>42618</v>
      </c>
      <c r="D10" s="71" t="b">
        <f ca="1" t="shared" si="1"/>
        <v>0</v>
      </c>
      <c r="E10" s="72">
        <f aca="true" t="shared" si="6" ref="E10:E36">WEEKDAY(C10,2)</f>
        <v>1</v>
      </c>
      <c r="F10" s="73" t="str">
        <f t="shared" si="2"/>
        <v>Mo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42619</v>
      </c>
      <c r="C11" s="71">
        <f t="shared" si="5"/>
        <v>42619</v>
      </c>
      <c r="D11" s="71" t="b">
        <f ca="1" t="shared" si="1"/>
        <v>0</v>
      </c>
      <c r="E11" s="72">
        <f t="shared" si="6"/>
        <v>2</v>
      </c>
      <c r="F11" s="73" t="str">
        <f t="shared" si="2"/>
        <v>Di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42620</v>
      </c>
      <c r="C12" s="71">
        <f t="shared" si="5"/>
        <v>42620</v>
      </c>
      <c r="D12" s="71" t="b">
        <f ca="1" t="shared" si="1"/>
        <v>0</v>
      </c>
      <c r="E12" s="72">
        <f t="shared" si="6"/>
        <v>3</v>
      </c>
      <c r="F12" s="73" t="str">
        <f t="shared" si="2"/>
        <v>Mi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42621</v>
      </c>
      <c r="C13" s="71">
        <f t="shared" si="5"/>
        <v>42621</v>
      </c>
      <c r="D13" s="71" t="b">
        <f ca="1" t="shared" si="1"/>
        <v>0</v>
      </c>
      <c r="E13" s="72">
        <f t="shared" si="6"/>
        <v>4</v>
      </c>
      <c r="F13" s="73" t="str">
        <f t="shared" si="2"/>
        <v>Do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42622</v>
      </c>
      <c r="C14" s="71">
        <f t="shared" si="5"/>
        <v>42622</v>
      </c>
      <c r="D14" s="71" t="b">
        <f ca="1" t="shared" si="1"/>
        <v>0</v>
      </c>
      <c r="E14" s="72">
        <f t="shared" si="6"/>
        <v>5</v>
      </c>
      <c r="F14" s="73" t="str">
        <f t="shared" si="2"/>
        <v>Fr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42623</v>
      </c>
      <c r="C15" s="71">
        <f t="shared" si="5"/>
        <v>42623</v>
      </c>
      <c r="D15" s="71" t="b">
        <f ca="1" t="shared" si="1"/>
        <v>0</v>
      </c>
      <c r="E15" s="72">
        <f t="shared" si="6"/>
        <v>6</v>
      </c>
      <c r="F15" s="73" t="str">
        <f t="shared" si="2"/>
        <v>Sa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42624</v>
      </c>
      <c r="C16" s="71">
        <f t="shared" si="5"/>
        <v>42624</v>
      </c>
      <c r="D16" s="71" t="b">
        <f ca="1" t="shared" si="1"/>
        <v>0</v>
      </c>
      <c r="E16" s="72">
        <f t="shared" si="6"/>
        <v>7</v>
      </c>
      <c r="F16" s="73" t="str">
        <f t="shared" si="2"/>
        <v>So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42625</v>
      </c>
      <c r="C17" s="71">
        <f t="shared" si="5"/>
        <v>42625</v>
      </c>
      <c r="D17" s="71" t="b">
        <f ca="1" t="shared" si="1"/>
        <v>0</v>
      </c>
      <c r="E17" s="72">
        <f t="shared" si="6"/>
        <v>1</v>
      </c>
      <c r="F17" s="73" t="str">
        <f t="shared" si="2"/>
        <v>Mo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42626</v>
      </c>
      <c r="C18" s="71">
        <f t="shared" si="5"/>
        <v>42626</v>
      </c>
      <c r="D18" s="71" t="b">
        <f ca="1" t="shared" si="1"/>
        <v>0</v>
      </c>
      <c r="E18" s="72">
        <f t="shared" si="6"/>
        <v>2</v>
      </c>
      <c r="F18" s="73" t="str">
        <f t="shared" si="2"/>
        <v>Di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42627</v>
      </c>
      <c r="C19" s="71">
        <f t="shared" si="5"/>
        <v>42627</v>
      </c>
      <c r="D19" s="71" t="b">
        <f ca="1" t="shared" si="1"/>
        <v>0</v>
      </c>
      <c r="E19" s="72">
        <f t="shared" si="6"/>
        <v>3</v>
      </c>
      <c r="F19" s="73" t="str">
        <f t="shared" si="2"/>
        <v>Mi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42628</v>
      </c>
      <c r="C20" s="71">
        <f t="shared" si="5"/>
        <v>42628</v>
      </c>
      <c r="D20" s="71" t="b">
        <f ca="1" t="shared" si="1"/>
        <v>0</v>
      </c>
      <c r="E20" s="72">
        <f t="shared" si="6"/>
        <v>4</v>
      </c>
      <c r="F20" s="73" t="str">
        <f t="shared" si="2"/>
        <v>Do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42629</v>
      </c>
      <c r="C21" s="71">
        <f t="shared" si="5"/>
        <v>42629</v>
      </c>
      <c r="D21" s="71" t="b">
        <f ca="1" t="shared" si="1"/>
        <v>0</v>
      </c>
      <c r="E21" s="72">
        <f t="shared" si="6"/>
        <v>5</v>
      </c>
      <c r="F21" s="73" t="str">
        <f t="shared" si="2"/>
        <v>Fr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42630</v>
      </c>
      <c r="C22" s="71">
        <f t="shared" si="5"/>
        <v>42630</v>
      </c>
      <c r="D22" s="71" t="b">
        <f ca="1" t="shared" si="1"/>
        <v>0</v>
      </c>
      <c r="E22" s="72">
        <f t="shared" si="6"/>
        <v>6</v>
      </c>
      <c r="F22" s="73" t="str">
        <f t="shared" si="2"/>
        <v>Sa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42631</v>
      </c>
      <c r="C23" s="71">
        <f t="shared" si="5"/>
        <v>42631</v>
      </c>
      <c r="D23" s="71" t="b">
        <f ca="1" t="shared" si="1"/>
        <v>0</v>
      </c>
      <c r="E23" s="72">
        <f t="shared" si="6"/>
        <v>7</v>
      </c>
      <c r="F23" s="73" t="str">
        <f t="shared" si="2"/>
        <v>So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42632</v>
      </c>
      <c r="C24" s="71">
        <f t="shared" si="5"/>
        <v>42632</v>
      </c>
      <c r="D24" s="71" t="b">
        <f ca="1" t="shared" si="1"/>
        <v>0</v>
      </c>
      <c r="E24" s="72">
        <f t="shared" si="6"/>
        <v>1</v>
      </c>
      <c r="F24" s="73" t="str">
        <f t="shared" si="2"/>
        <v>Mo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42633</v>
      </c>
      <c r="C25" s="71">
        <f t="shared" si="5"/>
        <v>42633</v>
      </c>
      <c r="D25" s="71" t="b">
        <f ca="1" t="shared" si="1"/>
        <v>0</v>
      </c>
      <c r="E25" s="72">
        <f t="shared" si="6"/>
        <v>2</v>
      </c>
      <c r="F25" s="73" t="str">
        <f t="shared" si="2"/>
        <v>Di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42634</v>
      </c>
      <c r="C26" s="71">
        <f t="shared" si="5"/>
        <v>42634</v>
      </c>
      <c r="D26" s="71" t="b">
        <f ca="1" t="shared" si="1"/>
        <v>0</v>
      </c>
      <c r="E26" s="72">
        <f t="shared" si="6"/>
        <v>3</v>
      </c>
      <c r="F26" s="73" t="str">
        <f t="shared" si="2"/>
        <v>Mi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42635</v>
      </c>
      <c r="C27" s="71">
        <f t="shared" si="5"/>
        <v>42635</v>
      </c>
      <c r="D27" s="71" t="b">
        <f ca="1" t="shared" si="1"/>
        <v>0</v>
      </c>
      <c r="E27" s="72">
        <f t="shared" si="6"/>
        <v>4</v>
      </c>
      <c r="F27" s="73" t="str">
        <f t="shared" si="2"/>
        <v>Do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42636</v>
      </c>
      <c r="C28" s="71">
        <f t="shared" si="5"/>
        <v>42636</v>
      </c>
      <c r="D28" s="71" t="b">
        <f ca="1" t="shared" si="1"/>
        <v>0</v>
      </c>
      <c r="E28" s="72">
        <f t="shared" si="6"/>
        <v>5</v>
      </c>
      <c r="F28" s="73" t="str">
        <f t="shared" si="2"/>
        <v>Fr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42637</v>
      </c>
      <c r="C29" s="71">
        <f t="shared" si="5"/>
        <v>42637</v>
      </c>
      <c r="D29" s="71" t="b">
        <f ca="1" t="shared" si="1"/>
        <v>0</v>
      </c>
      <c r="E29" s="72">
        <f t="shared" si="6"/>
        <v>6</v>
      </c>
      <c r="F29" s="73" t="str">
        <f t="shared" si="2"/>
        <v>Sa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42638</v>
      </c>
      <c r="C30" s="71">
        <f t="shared" si="5"/>
        <v>42638</v>
      </c>
      <c r="D30" s="71" t="b">
        <f ca="1" t="shared" si="1"/>
        <v>0</v>
      </c>
      <c r="E30" s="72">
        <f t="shared" si="6"/>
        <v>7</v>
      </c>
      <c r="F30" s="73" t="str">
        <f t="shared" si="2"/>
        <v>So</v>
      </c>
      <c r="G30" s="73" t="e">
        <f>VLOOKUP(C30,Parameter!$C$21:$D$36,2,FALSE)</f>
        <v>#N/A</v>
      </c>
      <c r="H30" s="74">
        <f>IF(B30&lt;&gt;"",IF(ISNA(G30),VLOOKUP(F30,Parameter!$B$10:$E$16,4,FALSE),G30),"")</f>
        <v>0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42639</v>
      </c>
      <c r="C31" s="71">
        <f t="shared" si="5"/>
        <v>42639</v>
      </c>
      <c r="D31" s="71" t="b">
        <f ca="1" t="shared" si="1"/>
        <v>0</v>
      </c>
      <c r="E31" s="72">
        <f t="shared" si="6"/>
        <v>1</v>
      </c>
      <c r="F31" s="73" t="str">
        <f t="shared" si="2"/>
        <v>Mo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42640</v>
      </c>
      <c r="C32" s="71">
        <f t="shared" si="5"/>
        <v>42640</v>
      </c>
      <c r="D32" s="71" t="b">
        <f ca="1" t="shared" si="1"/>
        <v>0</v>
      </c>
      <c r="E32" s="72">
        <f t="shared" si="6"/>
        <v>2</v>
      </c>
      <c r="F32" s="73" t="str">
        <f t="shared" si="2"/>
        <v>Di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42641</v>
      </c>
      <c r="C33" s="71">
        <f t="shared" si="5"/>
        <v>42641</v>
      </c>
      <c r="D33" s="71" t="b">
        <f ca="1" t="shared" si="1"/>
        <v>0</v>
      </c>
      <c r="E33" s="72">
        <f t="shared" si="6"/>
        <v>3</v>
      </c>
      <c r="F33" s="73" t="str">
        <f t="shared" si="2"/>
        <v>Mi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42642</v>
      </c>
      <c r="C34" s="71">
        <f t="shared" si="5"/>
        <v>42642</v>
      </c>
      <c r="D34" s="71" t="b">
        <f ca="1" t="shared" si="1"/>
        <v>0</v>
      </c>
      <c r="E34" s="72">
        <f t="shared" si="6"/>
        <v>4</v>
      </c>
      <c r="F34" s="73" t="str">
        <f t="shared" si="2"/>
        <v>Do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42643</v>
      </c>
      <c r="C35" s="71">
        <f t="shared" si="5"/>
        <v>42643</v>
      </c>
      <c r="D35" s="71" t="b">
        <f ca="1" t="shared" si="1"/>
        <v>0</v>
      </c>
      <c r="E35" s="72">
        <f t="shared" si="6"/>
        <v>5</v>
      </c>
      <c r="F35" s="73" t="str">
        <f t="shared" si="2"/>
        <v>Fr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42644</v>
      </c>
      <c r="D36" s="83" t="b">
        <f ca="1" t="shared" si="1"/>
        <v>0</v>
      </c>
      <c r="E36" s="84">
        <f t="shared" si="6"/>
        <v>6</v>
      </c>
      <c r="F36" s="85" t="str">
        <f t="shared" si="2"/>
        <v>Sa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Aug!V47</f>
        <v>-1276.666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-1452.666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4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10</v>
      </c>
      <c r="E3" s="48"/>
      <c r="F3" s="187">
        <f>DATEVALUE("1."&amp;B3&amp;"."&amp;Jahr)</f>
        <v>42644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42644</v>
      </c>
      <c r="C6" s="57">
        <f>F3</f>
        <v>42644</v>
      </c>
      <c r="D6" s="57" t="b">
        <f ca="1">IF(C6&lt;TODAY(),TRUE,FALSE)</f>
        <v>0</v>
      </c>
      <c r="E6" s="58">
        <f>WEEKDAY(C6,2)</f>
        <v>6</v>
      </c>
      <c r="F6" s="59" t="str">
        <f>IF(E6&lt;&gt;0,CHOOSE(E6,"Mo","Di","Mi","Do","Fr","Sa","So"),"")</f>
        <v>Sa</v>
      </c>
      <c r="G6" s="59" t="e">
        <f>VLOOKUP(C6,Parameter!$C$21:$D$36,2,FALSE)</f>
        <v>#N/A</v>
      </c>
      <c r="H6" s="60">
        <f>IF(B6&lt;&gt;"",IF(ISNA(G6),VLOOKUP(F6,Parameter!$B$10:$E$16,4,FALSE),G6),"")</f>
        <v>0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42645</v>
      </c>
      <c r="C7" s="71">
        <f>C6+1</f>
        <v>42645</v>
      </c>
      <c r="D7" s="71" t="b">
        <f aca="true" ca="1" t="shared" si="1" ref="D7:D36">IF(C7&lt;TODAY(),TRUE,FALSE)</f>
        <v>0</v>
      </c>
      <c r="E7" s="72">
        <f>WEEKDAY(C7,2)</f>
        <v>7</v>
      </c>
      <c r="F7" s="73" t="str">
        <f aca="true" t="shared" si="2" ref="F7:F36">IF(E7&lt;&gt;0,CHOOSE(E7,"Mo","Di","Mi","Do","Fr","Sa","So"),"")</f>
        <v>So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42646</v>
      </c>
      <c r="C8" s="71">
        <f aca="true" t="shared" si="5" ref="C8:C36">C7+1</f>
        <v>42646</v>
      </c>
      <c r="D8" s="71" t="b">
        <f ca="1" t="shared" si="1"/>
        <v>0</v>
      </c>
      <c r="E8" s="72">
        <f>WEEKDAY(C8,2)</f>
        <v>1</v>
      </c>
      <c r="F8" s="73" t="str">
        <f t="shared" si="2"/>
        <v>Mo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42647</v>
      </c>
      <c r="C9" s="71">
        <f t="shared" si="5"/>
        <v>42647</v>
      </c>
      <c r="D9" s="71" t="b">
        <f ca="1" t="shared" si="1"/>
        <v>0</v>
      </c>
      <c r="E9" s="72">
        <f>WEEKDAY(C9,2)</f>
        <v>2</v>
      </c>
      <c r="F9" s="73" t="str">
        <f t="shared" si="2"/>
        <v>Di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42648</v>
      </c>
      <c r="C10" s="71">
        <f t="shared" si="5"/>
        <v>42648</v>
      </c>
      <c r="D10" s="71" t="b">
        <f ca="1" t="shared" si="1"/>
        <v>0</v>
      </c>
      <c r="E10" s="72">
        <f aca="true" t="shared" si="6" ref="E10:E36">WEEKDAY(C10,2)</f>
        <v>3</v>
      </c>
      <c r="F10" s="73" t="str">
        <f t="shared" si="2"/>
        <v>Mi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42649</v>
      </c>
      <c r="C11" s="71">
        <f t="shared" si="5"/>
        <v>42649</v>
      </c>
      <c r="D11" s="71" t="b">
        <f ca="1" t="shared" si="1"/>
        <v>0</v>
      </c>
      <c r="E11" s="72">
        <f t="shared" si="6"/>
        <v>4</v>
      </c>
      <c r="F11" s="73" t="str">
        <f t="shared" si="2"/>
        <v>Do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42650</v>
      </c>
      <c r="C12" s="71">
        <f t="shared" si="5"/>
        <v>42650</v>
      </c>
      <c r="D12" s="71" t="b">
        <f ca="1" t="shared" si="1"/>
        <v>0</v>
      </c>
      <c r="E12" s="72">
        <f t="shared" si="6"/>
        <v>5</v>
      </c>
      <c r="F12" s="73" t="str">
        <f t="shared" si="2"/>
        <v>Fr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42651</v>
      </c>
      <c r="C13" s="71">
        <f t="shared" si="5"/>
        <v>42651</v>
      </c>
      <c r="D13" s="71" t="b">
        <f ca="1" t="shared" si="1"/>
        <v>0</v>
      </c>
      <c r="E13" s="72">
        <f t="shared" si="6"/>
        <v>6</v>
      </c>
      <c r="F13" s="73" t="str">
        <f t="shared" si="2"/>
        <v>Sa</v>
      </c>
      <c r="G13" s="73" t="e">
        <f>VLOOKUP(C13,Parameter!$C$21:$D$36,2,FALSE)</f>
        <v>#N/A</v>
      </c>
      <c r="H13" s="74">
        <f>IF(B13&lt;&gt;"",IF(ISNA(G13),VLOOKUP(F13,Parameter!$B$10:$E$16,4,FALSE),G13),"")</f>
        <v>0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0</v>
      </c>
    </row>
    <row r="14" spans="2:23" s="69" customFormat="1" ht="15" customHeight="1">
      <c r="B14" s="70">
        <f>IF(AND(MONTH(C14)=B$3,[0]!Eintritt&lt;=C14,[0]!Austritt&gt;=C14),C14,"")</f>
        <v>42652</v>
      </c>
      <c r="C14" s="71">
        <f t="shared" si="5"/>
        <v>42652</v>
      </c>
      <c r="D14" s="71" t="b">
        <f ca="1" t="shared" si="1"/>
        <v>0</v>
      </c>
      <c r="E14" s="72">
        <f t="shared" si="6"/>
        <v>7</v>
      </c>
      <c r="F14" s="73" t="str">
        <f t="shared" si="2"/>
        <v>So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42653</v>
      </c>
      <c r="C15" s="71">
        <f t="shared" si="5"/>
        <v>42653</v>
      </c>
      <c r="D15" s="71" t="b">
        <f ca="1" t="shared" si="1"/>
        <v>0</v>
      </c>
      <c r="E15" s="72">
        <f t="shared" si="6"/>
        <v>1</v>
      </c>
      <c r="F15" s="73" t="str">
        <f t="shared" si="2"/>
        <v>Mo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42654</v>
      </c>
      <c r="C16" s="71">
        <f t="shared" si="5"/>
        <v>42654</v>
      </c>
      <c r="D16" s="71" t="b">
        <f ca="1" t="shared" si="1"/>
        <v>0</v>
      </c>
      <c r="E16" s="72">
        <f t="shared" si="6"/>
        <v>2</v>
      </c>
      <c r="F16" s="73" t="str">
        <f t="shared" si="2"/>
        <v>Di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42655</v>
      </c>
      <c r="C17" s="71">
        <f t="shared" si="5"/>
        <v>42655</v>
      </c>
      <c r="D17" s="71" t="b">
        <f ca="1" t="shared" si="1"/>
        <v>0</v>
      </c>
      <c r="E17" s="72">
        <f t="shared" si="6"/>
        <v>3</v>
      </c>
      <c r="F17" s="73" t="str">
        <f t="shared" si="2"/>
        <v>Mi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42656</v>
      </c>
      <c r="C18" s="71">
        <f t="shared" si="5"/>
        <v>42656</v>
      </c>
      <c r="D18" s="71" t="b">
        <f ca="1" t="shared" si="1"/>
        <v>0</v>
      </c>
      <c r="E18" s="72">
        <f t="shared" si="6"/>
        <v>4</v>
      </c>
      <c r="F18" s="73" t="str">
        <f t="shared" si="2"/>
        <v>Do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42657</v>
      </c>
      <c r="C19" s="71">
        <f t="shared" si="5"/>
        <v>42657</v>
      </c>
      <c r="D19" s="71" t="b">
        <f ca="1" t="shared" si="1"/>
        <v>0</v>
      </c>
      <c r="E19" s="72">
        <f t="shared" si="6"/>
        <v>5</v>
      </c>
      <c r="F19" s="73" t="str">
        <f t="shared" si="2"/>
        <v>Fr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42658</v>
      </c>
      <c r="C20" s="71">
        <f t="shared" si="5"/>
        <v>42658</v>
      </c>
      <c r="D20" s="71" t="b">
        <f ca="1" t="shared" si="1"/>
        <v>0</v>
      </c>
      <c r="E20" s="72">
        <f t="shared" si="6"/>
        <v>6</v>
      </c>
      <c r="F20" s="73" t="str">
        <f t="shared" si="2"/>
        <v>Sa</v>
      </c>
      <c r="G20" s="73" t="e">
        <f>VLOOKUP(C20,Parameter!$C$21:$D$36,2,FALSE)</f>
        <v>#N/A</v>
      </c>
      <c r="H20" s="74">
        <f>IF(B20&lt;&gt;"",IF(ISNA(G20),VLOOKUP(F20,Parameter!$B$10:$E$16,4,FALSE),G20),"")</f>
        <v>0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0</v>
      </c>
    </row>
    <row r="21" spans="2:23" s="69" customFormat="1" ht="15" customHeight="1">
      <c r="B21" s="70">
        <f>IF(AND(MONTH(C21)=B$3,[0]!Eintritt&lt;=C21,[0]!Austritt&gt;=C21),C21,"")</f>
        <v>42659</v>
      </c>
      <c r="C21" s="71">
        <f t="shared" si="5"/>
        <v>42659</v>
      </c>
      <c r="D21" s="71" t="b">
        <f ca="1" t="shared" si="1"/>
        <v>0</v>
      </c>
      <c r="E21" s="72">
        <f t="shared" si="6"/>
        <v>7</v>
      </c>
      <c r="F21" s="73" t="str">
        <f t="shared" si="2"/>
        <v>So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42660</v>
      </c>
      <c r="C22" s="71">
        <f t="shared" si="5"/>
        <v>42660</v>
      </c>
      <c r="D22" s="71" t="b">
        <f ca="1" t="shared" si="1"/>
        <v>0</v>
      </c>
      <c r="E22" s="72">
        <f t="shared" si="6"/>
        <v>1</v>
      </c>
      <c r="F22" s="73" t="str">
        <f t="shared" si="2"/>
        <v>Mo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42661</v>
      </c>
      <c r="C23" s="71">
        <f t="shared" si="5"/>
        <v>42661</v>
      </c>
      <c r="D23" s="71" t="b">
        <f ca="1" t="shared" si="1"/>
        <v>0</v>
      </c>
      <c r="E23" s="72">
        <f t="shared" si="6"/>
        <v>2</v>
      </c>
      <c r="F23" s="73" t="str">
        <f t="shared" si="2"/>
        <v>Di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42662</v>
      </c>
      <c r="C24" s="71">
        <f t="shared" si="5"/>
        <v>42662</v>
      </c>
      <c r="D24" s="71" t="b">
        <f ca="1" t="shared" si="1"/>
        <v>0</v>
      </c>
      <c r="E24" s="72">
        <f t="shared" si="6"/>
        <v>3</v>
      </c>
      <c r="F24" s="73" t="str">
        <f t="shared" si="2"/>
        <v>Mi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42663</v>
      </c>
      <c r="C25" s="71">
        <f t="shared" si="5"/>
        <v>42663</v>
      </c>
      <c r="D25" s="71" t="b">
        <f ca="1" t="shared" si="1"/>
        <v>0</v>
      </c>
      <c r="E25" s="72">
        <f t="shared" si="6"/>
        <v>4</v>
      </c>
      <c r="F25" s="73" t="str">
        <f t="shared" si="2"/>
        <v>Do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42664</v>
      </c>
      <c r="C26" s="71">
        <f t="shared" si="5"/>
        <v>42664</v>
      </c>
      <c r="D26" s="71" t="b">
        <f ca="1" t="shared" si="1"/>
        <v>0</v>
      </c>
      <c r="E26" s="72">
        <f t="shared" si="6"/>
        <v>5</v>
      </c>
      <c r="F26" s="73" t="str">
        <f t="shared" si="2"/>
        <v>Fr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42665</v>
      </c>
      <c r="C27" s="71">
        <f t="shared" si="5"/>
        <v>42665</v>
      </c>
      <c r="D27" s="71" t="b">
        <f ca="1" t="shared" si="1"/>
        <v>0</v>
      </c>
      <c r="E27" s="72">
        <f t="shared" si="6"/>
        <v>6</v>
      </c>
      <c r="F27" s="73" t="str">
        <f t="shared" si="2"/>
        <v>Sa</v>
      </c>
      <c r="G27" s="73" t="e">
        <f>VLOOKUP(C27,Parameter!$C$21:$D$36,2,FALSE)</f>
        <v>#N/A</v>
      </c>
      <c r="H27" s="74">
        <f>IF(B27&lt;&gt;"",IF(ISNA(G27),VLOOKUP(F27,Parameter!$B$10:$E$16,4,FALSE),G27),"")</f>
        <v>0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0</v>
      </c>
    </row>
    <row r="28" spans="2:23" s="69" customFormat="1" ht="15" customHeight="1">
      <c r="B28" s="70">
        <f>IF(AND(MONTH(C28)=B$3,[0]!Eintritt&lt;=C28,[0]!Austritt&gt;=C28),C28,"")</f>
        <v>42666</v>
      </c>
      <c r="C28" s="71">
        <f t="shared" si="5"/>
        <v>42666</v>
      </c>
      <c r="D28" s="71" t="b">
        <f ca="1" t="shared" si="1"/>
        <v>0</v>
      </c>
      <c r="E28" s="72">
        <f t="shared" si="6"/>
        <v>7</v>
      </c>
      <c r="F28" s="73" t="str">
        <f t="shared" si="2"/>
        <v>So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42667</v>
      </c>
      <c r="C29" s="71">
        <f t="shared" si="5"/>
        <v>42667</v>
      </c>
      <c r="D29" s="71" t="b">
        <f ca="1" t="shared" si="1"/>
        <v>0</v>
      </c>
      <c r="E29" s="72">
        <f t="shared" si="6"/>
        <v>1</v>
      </c>
      <c r="F29" s="73" t="str">
        <f t="shared" si="2"/>
        <v>Mo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42668</v>
      </c>
      <c r="C30" s="71">
        <f t="shared" si="5"/>
        <v>42668</v>
      </c>
      <c r="D30" s="71" t="b">
        <f ca="1" t="shared" si="1"/>
        <v>0</v>
      </c>
      <c r="E30" s="72">
        <f t="shared" si="6"/>
        <v>2</v>
      </c>
      <c r="F30" s="73" t="str">
        <f t="shared" si="2"/>
        <v>Di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42669</v>
      </c>
      <c r="C31" s="71">
        <f t="shared" si="5"/>
        <v>42669</v>
      </c>
      <c r="D31" s="71" t="b">
        <f ca="1" t="shared" si="1"/>
        <v>0</v>
      </c>
      <c r="E31" s="72">
        <f t="shared" si="6"/>
        <v>3</v>
      </c>
      <c r="F31" s="73" t="str">
        <f t="shared" si="2"/>
        <v>Mi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42670</v>
      </c>
      <c r="C32" s="71">
        <f t="shared" si="5"/>
        <v>42670</v>
      </c>
      <c r="D32" s="71" t="b">
        <f ca="1" t="shared" si="1"/>
        <v>0</v>
      </c>
      <c r="E32" s="72">
        <f t="shared" si="6"/>
        <v>4</v>
      </c>
      <c r="F32" s="73" t="str">
        <f t="shared" si="2"/>
        <v>Do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42671</v>
      </c>
      <c r="C33" s="71">
        <f t="shared" si="5"/>
        <v>42671</v>
      </c>
      <c r="D33" s="71" t="b">
        <f ca="1" t="shared" si="1"/>
        <v>0</v>
      </c>
      <c r="E33" s="72">
        <f t="shared" si="6"/>
        <v>5</v>
      </c>
      <c r="F33" s="73" t="str">
        <f t="shared" si="2"/>
        <v>Fr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42672</v>
      </c>
      <c r="C34" s="71">
        <f t="shared" si="5"/>
        <v>42672</v>
      </c>
      <c r="D34" s="71" t="b">
        <f ca="1" t="shared" si="1"/>
        <v>0</v>
      </c>
      <c r="E34" s="72">
        <f t="shared" si="6"/>
        <v>6</v>
      </c>
      <c r="F34" s="73" t="str">
        <f t="shared" si="2"/>
        <v>Sa</v>
      </c>
      <c r="G34" s="73" t="e">
        <f>VLOOKUP(C34,Parameter!$C$21:$D$36,2,FALSE)</f>
        <v>#N/A</v>
      </c>
      <c r="H34" s="74">
        <f>IF(B34&lt;&gt;"",IF(ISNA(G34),VLOOKUP(F34,Parameter!$B$10:$E$16,4,FALSE),G34),"")</f>
        <v>0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0</v>
      </c>
    </row>
    <row r="35" spans="2:23" s="69" customFormat="1" ht="15" customHeight="1">
      <c r="B35" s="70">
        <f>IF(AND(MONTH(C35)=B$3,[0]!Eintritt&lt;=C35,[0]!Austritt&gt;=C35),C35,"")</f>
        <v>42673</v>
      </c>
      <c r="C35" s="71">
        <f t="shared" si="5"/>
        <v>42673</v>
      </c>
      <c r="D35" s="71" t="b">
        <f ca="1" t="shared" si="1"/>
        <v>0</v>
      </c>
      <c r="E35" s="72">
        <f t="shared" si="6"/>
        <v>7</v>
      </c>
      <c r="F35" s="73" t="str">
        <f t="shared" si="2"/>
        <v>So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42674</v>
      </c>
      <c r="C36" s="83">
        <f t="shared" si="5"/>
        <v>42674</v>
      </c>
      <c r="D36" s="83" t="b">
        <f ca="1" t="shared" si="1"/>
        <v>0</v>
      </c>
      <c r="E36" s="84">
        <f t="shared" si="6"/>
        <v>1</v>
      </c>
      <c r="F36" s="85" t="str">
        <f t="shared" si="2"/>
        <v>Mo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Sep!V47</f>
        <v>-1452.666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-1620.666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5"/>
  <dimension ref="B1:X48"/>
  <sheetViews>
    <sheetView showGridLines="0" zoomScalePageLayoutView="0" workbookViewId="0" topLeftCell="A2">
      <pane xSplit="1" ySplit="4" topLeftCell="B2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11</v>
      </c>
      <c r="E3" s="48"/>
      <c r="F3" s="187">
        <f>DATEVALUE("1."&amp;B3&amp;"."&amp;Jahr)</f>
        <v>42675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42675</v>
      </c>
      <c r="C6" s="57">
        <f>F3</f>
        <v>42675</v>
      </c>
      <c r="D6" s="57" t="b">
        <f ca="1">IF(C6&lt;TODAY(),TRUE,FALSE)</f>
        <v>0</v>
      </c>
      <c r="E6" s="58">
        <f>WEEKDAY(C6,2)</f>
        <v>2</v>
      </c>
      <c r="F6" s="59" t="str">
        <f>IF(E6&lt;&gt;0,CHOOSE(E6,"Mo","Di","Mi","Do","Fr","Sa","So"),"")</f>
        <v>Di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42676</v>
      </c>
      <c r="C7" s="71">
        <f>C6+1</f>
        <v>42676</v>
      </c>
      <c r="D7" s="71" t="b">
        <f aca="true" ca="1" t="shared" si="1" ref="D7:D36">IF(C7&lt;TODAY(),TRUE,FALSE)</f>
        <v>0</v>
      </c>
      <c r="E7" s="72">
        <f>WEEKDAY(C7,2)</f>
        <v>3</v>
      </c>
      <c r="F7" s="73" t="str">
        <f aca="true" t="shared" si="2" ref="F7:F36">IF(E7&lt;&gt;0,CHOOSE(E7,"Mo","Di","Mi","Do","Fr","Sa","So"),"")</f>
        <v>Mi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42677</v>
      </c>
      <c r="C8" s="71">
        <f aca="true" t="shared" si="5" ref="C8:C36">C7+1</f>
        <v>42677</v>
      </c>
      <c r="D8" s="71" t="b">
        <f ca="1" t="shared" si="1"/>
        <v>0</v>
      </c>
      <c r="E8" s="72">
        <f>WEEKDAY(C8,2)</f>
        <v>4</v>
      </c>
      <c r="F8" s="73" t="str">
        <f t="shared" si="2"/>
        <v>Do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42678</v>
      </c>
      <c r="C9" s="71">
        <f t="shared" si="5"/>
        <v>42678</v>
      </c>
      <c r="D9" s="71" t="b">
        <f ca="1" t="shared" si="1"/>
        <v>0</v>
      </c>
      <c r="E9" s="72">
        <f>WEEKDAY(C9,2)</f>
        <v>5</v>
      </c>
      <c r="F9" s="73" t="str">
        <f t="shared" si="2"/>
        <v>Fr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42679</v>
      </c>
      <c r="C10" s="71">
        <f t="shared" si="5"/>
        <v>42679</v>
      </c>
      <c r="D10" s="71" t="b">
        <f ca="1" t="shared" si="1"/>
        <v>0</v>
      </c>
      <c r="E10" s="72">
        <f aca="true" t="shared" si="6" ref="E10:E36">WEEKDAY(C10,2)</f>
        <v>6</v>
      </c>
      <c r="F10" s="73" t="str">
        <f t="shared" si="2"/>
        <v>Sa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42680</v>
      </c>
      <c r="C11" s="71">
        <f t="shared" si="5"/>
        <v>42680</v>
      </c>
      <c r="D11" s="71" t="b">
        <f ca="1" t="shared" si="1"/>
        <v>0</v>
      </c>
      <c r="E11" s="72">
        <f t="shared" si="6"/>
        <v>7</v>
      </c>
      <c r="F11" s="73" t="str">
        <f t="shared" si="2"/>
        <v>So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42681</v>
      </c>
      <c r="C12" s="71">
        <f t="shared" si="5"/>
        <v>42681</v>
      </c>
      <c r="D12" s="71" t="b">
        <f ca="1" t="shared" si="1"/>
        <v>0</v>
      </c>
      <c r="E12" s="72">
        <f t="shared" si="6"/>
        <v>1</v>
      </c>
      <c r="F12" s="73" t="str">
        <f t="shared" si="2"/>
        <v>Mo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42682</v>
      </c>
      <c r="C13" s="71">
        <f t="shared" si="5"/>
        <v>42682</v>
      </c>
      <c r="D13" s="71" t="b">
        <f ca="1" t="shared" si="1"/>
        <v>0</v>
      </c>
      <c r="E13" s="72">
        <f t="shared" si="6"/>
        <v>2</v>
      </c>
      <c r="F13" s="73" t="str">
        <f t="shared" si="2"/>
        <v>Di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42683</v>
      </c>
      <c r="C14" s="71">
        <f t="shared" si="5"/>
        <v>42683</v>
      </c>
      <c r="D14" s="71" t="b">
        <f ca="1" t="shared" si="1"/>
        <v>0</v>
      </c>
      <c r="E14" s="72">
        <f t="shared" si="6"/>
        <v>3</v>
      </c>
      <c r="F14" s="73" t="str">
        <f t="shared" si="2"/>
        <v>Mi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42684</v>
      </c>
      <c r="C15" s="71">
        <f t="shared" si="5"/>
        <v>42684</v>
      </c>
      <c r="D15" s="71" t="b">
        <f ca="1" t="shared" si="1"/>
        <v>0</v>
      </c>
      <c r="E15" s="72">
        <f t="shared" si="6"/>
        <v>4</v>
      </c>
      <c r="F15" s="73" t="str">
        <f t="shared" si="2"/>
        <v>Do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42685</v>
      </c>
      <c r="C16" s="71">
        <f t="shared" si="5"/>
        <v>42685</v>
      </c>
      <c r="D16" s="71" t="b">
        <f ca="1" t="shared" si="1"/>
        <v>0</v>
      </c>
      <c r="E16" s="72">
        <f t="shared" si="6"/>
        <v>5</v>
      </c>
      <c r="F16" s="73" t="str">
        <f t="shared" si="2"/>
        <v>Fr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42686</v>
      </c>
      <c r="C17" s="71">
        <f t="shared" si="5"/>
        <v>42686</v>
      </c>
      <c r="D17" s="71" t="b">
        <f ca="1" t="shared" si="1"/>
        <v>0</v>
      </c>
      <c r="E17" s="72">
        <f t="shared" si="6"/>
        <v>6</v>
      </c>
      <c r="F17" s="73" t="str">
        <f t="shared" si="2"/>
        <v>Sa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42687</v>
      </c>
      <c r="C18" s="71">
        <f t="shared" si="5"/>
        <v>42687</v>
      </c>
      <c r="D18" s="71" t="b">
        <f ca="1" t="shared" si="1"/>
        <v>0</v>
      </c>
      <c r="E18" s="72">
        <f t="shared" si="6"/>
        <v>7</v>
      </c>
      <c r="F18" s="73" t="str">
        <f t="shared" si="2"/>
        <v>So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42688</v>
      </c>
      <c r="C19" s="71">
        <f t="shared" si="5"/>
        <v>42688</v>
      </c>
      <c r="D19" s="71" t="b">
        <f ca="1" t="shared" si="1"/>
        <v>0</v>
      </c>
      <c r="E19" s="72">
        <f t="shared" si="6"/>
        <v>1</v>
      </c>
      <c r="F19" s="73" t="str">
        <f t="shared" si="2"/>
        <v>Mo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42689</v>
      </c>
      <c r="C20" s="71">
        <f t="shared" si="5"/>
        <v>42689</v>
      </c>
      <c r="D20" s="71" t="b">
        <f ca="1" t="shared" si="1"/>
        <v>0</v>
      </c>
      <c r="E20" s="72">
        <f t="shared" si="6"/>
        <v>2</v>
      </c>
      <c r="F20" s="73" t="str">
        <f t="shared" si="2"/>
        <v>Di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42690</v>
      </c>
      <c r="C21" s="71">
        <f t="shared" si="5"/>
        <v>42690</v>
      </c>
      <c r="D21" s="71" t="b">
        <f ca="1" t="shared" si="1"/>
        <v>0</v>
      </c>
      <c r="E21" s="72">
        <f t="shared" si="6"/>
        <v>3</v>
      </c>
      <c r="F21" s="73" t="str">
        <f t="shared" si="2"/>
        <v>Mi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42691</v>
      </c>
      <c r="C22" s="71">
        <f t="shared" si="5"/>
        <v>42691</v>
      </c>
      <c r="D22" s="71" t="b">
        <f ca="1" t="shared" si="1"/>
        <v>0</v>
      </c>
      <c r="E22" s="72">
        <f t="shared" si="6"/>
        <v>4</v>
      </c>
      <c r="F22" s="73" t="str">
        <f t="shared" si="2"/>
        <v>Do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42692</v>
      </c>
      <c r="C23" s="71">
        <f t="shared" si="5"/>
        <v>42692</v>
      </c>
      <c r="D23" s="71" t="b">
        <f ca="1" t="shared" si="1"/>
        <v>0</v>
      </c>
      <c r="E23" s="72">
        <f t="shared" si="6"/>
        <v>5</v>
      </c>
      <c r="F23" s="73" t="str">
        <f t="shared" si="2"/>
        <v>Fr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42693</v>
      </c>
      <c r="C24" s="71">
        <f t="shared" si="5"/>
        <v>42693</v>
      </c>
      <c r="D24" s="71" t="b">
        <f ca="1" t="shared" si="1"/>
        <v>0</v>
      </c>
      <c r="E24" s="72">
        <f t="shared" si="6"/>
        <v>6</v>
      </c>
      <c r="F24" s="73" t="str">
        <f t="shared" si="2"/>
        <v>Sa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42694</v>
      </c>
      <c r="C25" s="71">
        <f t="shared" si="5"/>
        <v>42694</v>
      </c>
      <c r="D25" s="71" t="b">
        <f ca="1" t="shared" si="1"/>
        <v>0</v>
      </c>
      <c r="E25" s="72">
        <f t="shared" si="6"/>
        <v>7</v>
      </c>
      <c r="F25" s="73" t="str">
        <f t="shared" si="2"/>
        <v>So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42695</v>
      </c>
      <c r="C26" s="71">
        <f t="shared" si="5"/>
        <v>42695</v>
      </c>
      <c r="D26" s="71" t="b">
        <f ca="1" t="shared" si="1"/>
        <v>0</v>
      </c>
      <c r="E26" s="72">
        <f t="shared" si="6"/>
        <v>1</v>
      </c>
      <c r="F26" s="73" t="str">
        <f t="shared" si="2"/>
        <v>Mo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42696</v>
      </c>
      <c r="C27" s="71">
        <f t="shared" si="5"/>
        <v>42696</v>
      </c>
      <c r="D27" s="71" t="b">
        <f ca="1" t="shared" si="1"/>
        <v>0</v>
      </c>
      <c r="E27" s="72">
        <f t="shared" si="6"/>
        <v>2</v>
      </c>
      <c r="F27" s="73" t="str">
        <f t="shared" si="2"/>
        <v>Di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42697</v>
      </c>
      <c r="C28" s="71">
        <f t="shared" si="5"/>
        <v>42697</v>
      </c>
      <c r="D28" s="71" t="b">
        <f ca="1" t="shared" si="1"/>
        <v>0</v>
      </c>
      <c r="E28" s="72">
        <f t="shared" si="6"/>
        <v>3</v>
      </c>
      <c r="F28" s="73" t="str">
        <f t="shared" si="2"/>
        <v>Mi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42698</v>
      </c>
      <c r="C29" s="71">
        <f t="shared" si="5"/>
        <v>42698</v>
      </c>
      <c r="D29" s="71" t="b">
        <f ca="1" t="shared" si="1"/>
        <v>0</v>
      </c>
      <c r="E29" s="72">
        <f t="shared" si="6"/>
        <v>4</v>
      </c>
      <c r="F29" s="73" t="str">
        <f t="shared" si="2"/>
        <v>Do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42699</v>
      </c>
      <c r="C30" s="71">
        <f t="shared" si="5"/>
        <v>42699</v>
      </c>
      <c r="D30" s="71" t="b">
        <f ca="1" t="shared" si="1"/>
        <v>0</v>
      </c>
      <c r="E30" s="72">
        <f t="shared" si="6"/>
        <v>5</v>
      </c>
      <c r="F30" s="73" t="str">
        <f t="shared" si="2"/>
        <v>Fr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42700</v>
      </c>
      <c r="C31" s="71">
        <f t="shared" si="5"/>
        <v>42700</v>
      </c>
      <c r="D31" s="71" t="b">
        <f ca="1" t="shared" si="1"/>
        <v>0</v>
      </c>
      <c r="E31" s="72">
        <f t="shared" si="6"/>
        <v>6</v>
      </c>
      <c r="F31" s="73" t="str">
        <f t="shared" si="2"/>
        <v>Sa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42701</v>
      </c>
      <c r="C32" s="71">
        <f t="shared" si="5"/>
        <v>42701</v>
      </c>
      <c r="D32" s="71" t="b">
        <f ca="1" t="shared" si="1"/>
        <v>0</v>
      </c>
      <c r="E32" s="72">
        <f t="shared" si="6"/>
        <v>7</v>
      </c>
      <c r="F32" s="73" t="str">
        <f t="shared" si="2"/>
        <v>So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42702</v>
      </c>
      <c r="C33" s="71">
        <f t="shared" si="5"/>
        <v>42702</v>
      </c>
      <c r="D33" s="71" t="b">
        <f ca="1" t="shared" si="1"/>
        <v>0</v>
      </c>
      <c r="E33" s="72">
        <f t="shared" si="6"/>
        <v>1</v>
      </c>
      <c r="F33" s="73" t="str">
        <f t="shared" si="2"/>
        <v>Mo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42703</v>
      </c>
      <c r="C34" s="71">
        <f t="shared" si="5"/>
        <v>42703</v>
      </c>
      <c r="D34" s="71" t="b">
        <f ca="1" t="shared" si="1"/>
        <v>0</v>
      </c>
      <c r="E34" s="72">
        <f t="shared" si="6"/>
        <v>2</v>
      </c>
      <c r="F34" s="73" t="str">
        <f t="shared" si="2"/>
        <v>Di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42704</v>
      </c>
      <c r="C35" s="71">
        <f t="shared" si="5"/>
        <v>42704</v>
      </c>
      <c r="D35" s="71" t="b">
        <f ca="1" t="shared" si="1"/>
        <v>0</v>
      </c>
      <c r="E35" s="72">
        <f t="shared" si="6"/>
        <v>3</v>
      </c>
      <c r="F35" s="73" t="str">
        <f t="shared" si="2"/>
        <v>Mi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42705</v>
      </c>
      <c r="D36" s="83" t="b">
        <f ca="1" t="shared" si="1"/>
        <v>0</v>
      </c>
      <c r="E36" s="84">
        <f t="shared" si="6"/>
        <v>4</v>
      </c>
      <c r="F36" s="85" t="str">
        <f t="shared" si="2"/>
        <v>Do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Okt!V47</f>
        <v>-1620.666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-1796.666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6"/>
  <dimension ref="B1:X48"/>
  <sheetViews>
    <sheetView showGridLines="0" zoomScalePageLayoutView="0" workbookViewId="0" topLeftCell="A1">
      <pane ySplit="5" topLeftCell="A6" activePane="bottomLeft" state="frozen"/>
      <selection pane="topLeft" activeCell="M11" sqref="M11"/>
      <selection pane="bottomLeft"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12</v>
      </c>
      <c r="E3" s="48"/>
      <c r="F3" s="187">
        <f>DATEVALUE("1."&amp;B3&amp;"."&amp;Jahr)</f>
        <v>42705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42705</v>
      </c>
      <c r="C6" s="57">
        <f>F3</f>
        <v>42705</v>
      </c>
      <c r="D6" s="57" t="b">
        <f ca="1">IF(C6&lt;TODAY(),TRUE,FALSE)</f>
        <v>0</v>
      </c>
      <c r="E6" s="58">
        <f>WEEKDAY(C6,2)</f>
        <v>4</v>
      </c>
      <c r="F6" s="59" t="str">
        <f>IF(E6&lt;&gt;0,CHOOSE(E6,"Mo","Di","Mi","Do","Fr","Sa","So"),"")</f>
        <v>Do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42706</v>
      </c>
      <c r="C7" s="71">
        <f>C6+1</f>
        <v>42706</v>
      </c>
      <c r="D7" s="71" t="b">
        <f aca="true" ca="1" t="shared" si="1" ref="D7:D36">IF(C7&lt;TODAY(),TRUE,FALSE)</f>
        <v>0</v>
      </c>
      <c r="E7" s="72">
        <f>WEEKDAY(C7,2)</f>
        <v>5</v>
      </c>
      <c r="F7" s="73" t="str">
        <f aca="true" t="shared" si="2" ref="F7:F36">IF(E7&lt;&gt;0,CHOOSE(E7,"Mo","Di","Mi","Do","Fr","Sa","So"),"")</f>
        <v>Fr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42707</v>
      </c>
      <c r="C8" s="71">
        <f aca="true" t="shared" si="5" ref="C8:C36">C7+1</f>
        <v>42707</v>
      </c>
      <c r="D8" s="71" t="b">
        <f ca="1" t="shared" si="1"/>
        <v>0</v>
      </c>
      <c r="E8" s="72">
        <f>WEEKDAY(C8,2)</f>
        <v>6</v>
      </c>
      <c r="F8" s="73" t="str">
        <f t="shared" si="2"/>
        <v>Sa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42708</v>
      </c>
      <c r="C9" s="71">
        <f t="shared" si="5"/>
        <v>42708</v>
      </c>
      <c r="D9" s="71" t="b">
        <f ca="1" t="shared" si="1"/>
        <v>0</v>
      </c>
      <c r="E9" s="72">
        <f>WEEKDAY(C9,2)</f>
        <v>7</v>
      </c>
      <c r="F9" s="73" t="str">
        <f t="shared" si="2"/>
        <v>So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42709</v>
      </c>
      <c r="C10" s="71">
        <f t="shared" si="5"/>
        <v>42709</v>
      </c>
      <c r="D10" s="71" t="b">
        <f ca="1" t="shared" si="1"/>
        <v>0</v>
      </c>
      <c r="E10" s="72">
        <f aca="true" t="shared" si="6" ref="E10:E36">WEEKDAY(C10,2)</f>
        <v>1</v>
      </c>
      <c r="F10" s="73" t="str">
        <f t="shared" si="2"/>
        <v>Mo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42710</v>
      </c>
      <c r="C11" s="71">
        <f t="shared" si="5"/>
        <v>42710</v>
      </c>
      <c r="D11" s="71" t="b">
        <f ca="1" t="shared" si="1"/>
        <v>0</v>
      </c>
      <c r="E11" s="72">
        <f t="shared" si="6"/>
        <v>2</v>
      </c>
      <c r="F11" s="73" t="str">
        <f t="shared" si="2"/>
        <v>Di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42711</v>
      </c>
      <c r="C12" s="71">
        <f t="shared" si="5"/>
        <v>42711</v>
      </c>
      <c r="D12" s="71" t="b">
        <f ca="1" t="shared" si="1"/>
        <v>0</v>
      </c>
      <c r="E12" s="72">
        <f t="shared" si="6"/>
        <v>3</v>
      </c>
      <c r="F12" s="73" t="str">
        <f t="shared" si="2"/>
        <v>Mi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42712</v>
      </c>
      <c r="C13" s="71">
        <f t="shared" si="5"/>
        <v>42712</v>
      </c>
      <c r="D13" s="71" t="b">
        <f ca="1" t="shared" si="1"/>
        <v>0</v>
      </c>
      <c r="E13" s="72">
        <f t="shared" si="6"/>
        <v>4</v>
      </c>
      <c r="F13" s="73" t="str">
        <f t="shared" si="2"/>
        <v>Do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42713</v>
      </c>
      <c r="C14" s="71">
        <f t="shared" si="5"/>
        <v>42713</v>
      </c>
      <c r="D14" s="71" t="b">
        <f ca="1" t="shared" si="1"/>
        <v>0</v>
      </c>
      <c r="E14" s="72">
        <f t="shared" si="6"/>
        <v>5</v>
      </c>
      <c r="F14" s="73" t="str">
        <f t="shared" si="2"/>
        <v>Fr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42714</v>
      </c>
      <c r="C15" s="71">
        <f t="shared" si="5"/>
        <v>42714</v>
      </c>
      <c r="D15" s="71" t="b">
        <f ca="1" t="shared" si="1"/>
        <v>0</v>
      </c>
      <c r="E15" s="72">
        <f t="shared" si="6"/>
        <v>6</v>
      </c>
      <c r="F15" s="73" t="str">
        <f t="shared" si="2"/>
        <v>Sa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42715</v>
      </c>
      <c r="C16" s="71">
        <f t="shared" si="5"/>
        <v>42715</v>
      </c>
      <c r="D16" s="71" t="b">
        <f ca="1" t="shared" si="1"/>
        <v>0</v>
      </c>
      <c r="E16" s="72">
        <f t="shared" si="6"/>
        <v>7</v>
      </c>
      <c r="F16" s="73" t="str">
        <f t="shared" si="2"/>
        <v>So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42716</v>
      </c>
      <c r="C17" s="71">
        <f t="shared" si="5"/>
        <v>42716</v>
      </c>
      <c r="D17" s="71" t="b">
        <f ca="1" t="shared" si="1"/>
        <v>0</v>
      </c>
      <c r="E17" s="72">
        <f t="shared" si="6"/>
        <v>1</v>
      </c>
      <c r="F17" s="73" t="str">
        <f t="shared" si="2"/>
        <v>Mo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42717</v>
      </c>
      <c r="C18" s="71">
        <f t="shared" si="5"/>
        <v>42717</v>
      </c>
      <c r="D18" s="71" t="b">
        <f ca="1" t="shared" si="1"/>
        <v>0</v>
      </c>
      <c r="E18" s="72">
        <f t="shared" si="6"/>
        <v>2</v>
      </c>
      <c r="F18" s="73" t="str">
        <f t="shared" si="2"/>
        <v>Di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42718</v>
      </c>
      <c r="C19" s="71">
        <f t="shared" si="5"/>
        <v>42718</v>
      </c>
      <c r="D19" s="71" t="b">
        <f ca="1" t="shared" si="1"/>
        <v>0</v>
      </c>
      <c r="E19" s="72">
        <f t="shared" si="6"/>
        <v>3</v>
      </c>
      <c r="F19" s="73" t="str">
        <f t="shared" si="2"/>
        <v>Mi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42719</v>
      </c>
      <c r="C20" s="71">
        <f t="shared" si="5"/>
        <v>42719</v>
      </c>
      <c r="D20" s="71" t="b">
        <f ca="1" t="shared" si="1"/>
        <v>0</v>
      </c>
      <c r="E20" s="72">
        <f t="shared" si="6"/>
        <v>4</v>
      </c>
      <c r="F20" s="73" t="str">
        <f t="shared" si="2"/>
        <v>Do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42720</v>
      </c>
      <c r="C21" s="71">
        <f t="shared" si="5"/>
        <v>42720</v>
      </c>
      <c r="D21" s="71" t="b">
        <f ca="1" t="shared" si="1"/>
        <v>0</v>
      </c>
      <c r="E21" s="72">
        <f t="shared" si="6"/>
        <v>5</v>
      </c>
      <c r="F21" s="73" t="str">
        <f t="shared" si="2"/>
        <v>Fr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42721</v>
      </c>
      <c r="C22" s="71">
        <f t="shared" si="5"/>
        <v>42721</v>
      </c>
      <c r="D22" s="71" t="b">
        <f ca="1" t="shared" si="1"/>
        <v>0</v>
      </c>
      <c r="E22" s="72">
        <f t="shared" si="6"/>
        <v>6</v>
      </c>
      <c r="F22" s="73" t="str">
        <f t="shared" si="2"/>
        <v>Sa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42722</v>
      </c>
      <c r="C23" s="71">
        <f t="shared" si="5"/>
        <v>42722</v>
      </c>
      <c r="D23" s="71" t="b">
        <f ca="1" t="shared" si="1"/>
        <v>0</v>
      </c>
      <c r="E23" s="72">
        <f t="shared" si="6"/>
        <v>7</v>
      </c>
      <c r="F23" s="73" t="str">
        <f t="shared" si="2"/>
        <v>So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42723</v>
      </c>
      <c r="C24" s="71">
        <f t="shared" si="5"/>
        <v>42723</v>
      </c>
      <c r="D24" s="71" t="b">
        <f ca="1" t="shared" si="1"/>
        <v>0</v>
      </c>
      <c r="E24" s="72">
        <f t="shared" si="6"/>
        <v>1</v>
      </c>
      <c r="F24" s="73" t="str">
        <f t="shared" si="2"/>
        <v>Mo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42724</v>
      </c>
      <c r="C25" s="71">
        <f t="shared" si="5"/>
        <v>42724</v>
      </c>
      <c r="D25" s="71" t="b">
        <f ca="1" t="shared" si="1"/>
        <v>0</v>
      </c>
      <c r="E25" s="72">
        <f t="shared" si="6"/>
        <v>2</v>
      </c>
      <c r="F25" s="73" t="str">
        <f t="shared" si="2"/>
        <v>Di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42725</v>
      </c>
      <c r="C26" s="71">
        <f t="shared" si="5"/>
        <v>42725</v>
      </c>
      <c r="D26" s="71" t="b">
        <f ca="1" t="shared" si="1"/>
        <v>0</v>
      </c>
      <c r="E26" s="72">
        <f t="shared" si="6"/>
        <v>3</v>
      </c>
      <c r="F26" s="73" t="str">
        <f t="shared" si="2"/>
        <v>Mi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42726</v>
      </c>
      <c r="C27" s="71">
        <f t="shared" si="5"/>
        <v>42726</v>
      </c>
      <c r="D27" s="71" t="b">
        <f ca="1" t="shared" si="1"/>
        <v>0</v>
      </c>
      <c r="E27" s="72">
        <f t="shared" si="6"/>
        <v>4</v>
      </c>
      <c r="F27" s="73" t="str">
        <f t="shared" si="2"/>
        <v>Do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42727</v>
      </c>
      <c r="C28" s="71">
        <f t="shared" si="5"/>
        <v>42727</v>
      </c>
      <c r="D28" s="71" t="b">
        <f ca="1" t="shared" si="1"/>
        <v>0</v>
      </c>
      <c r="E28" s="72">
        <f t="shared" si="6"/>
        <v>5</v>
      </c>
      <c r="F28" s="73" t="str">
        <f t="shared" si="2"/>
        <v>Fr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42728</v>
      </c>
      <c r="C29" s="71">
        <f t="shared" si="5"/>
        <v>42728</v>
      </c>
      <c r="D29" s="71" t="b">
        <f ca="1" t="shared" si="1"/>
        <v>0</v>
      </c>
      <c r="E29" s="72">
        <f t="shared" si="6"/>
        <v>6</v>
      </c>
      <c r="F29" s="73" t="str">
        <f t="shared" si="2"/>
        <v>Sa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42729</v>
      </c>
      <c r="C30" s="71">
        <f t="shared" si="5"/>
        <v>42729</v>
      </c>
      <c r="D30" s="71" t="b">
        <f ca="1" t="shared" si="1"/>
        <v>0</v>
      </c>
      <c r="E30" s="72">
        <f t="shared" si="6"/>
        <v>7</v>
      </c>
      <c r="F30" s="73" t="str">
        <f t="shared" si="2"/>
        <v>So</v>
      </c>
      <c r="G30" s="73" t="str">
        <f>VLOOKUP(C30,Parameter!$C$21:$D$36,2,FALSE)</f>
        <v>Weihnachtstag</v>
      </c>
      <c r="H30" s="74" t="str">
        <f>IF(B30&lt;&gt;"",IF(ISNA(G30),VLOOKUP(F30,Parameter!$B$10:$E$16,4,FALSE),G30),"")</f>
        <v>Weihnachtstag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42730</v>
      </c>
      <c r="C31" s="71">
        <f t="shared" si="5"/>
        <v>42730</v>
      </c>
      <c r="D31" s="71" t="b">
        <f ca="1" t="shared" si="1"/>
        <v>0</v>
      </c>
      <c r="E31" s="72">
        <f t="shared" si="6"/>
        <v>1</v>
      </c>
      <c r="F31" s="73" t="str">
        <f t="shared" si="2"/>
        <v>Mo</v>
      </c>
      <c r="G31" s="73" t="str">
        <f>VLOOKUP(C31,Parameter!$C$21:$D$36,2,FALSE)</f>
        <v>Stephanstag</v>
      </c>
      <c r="H31" s="74" t="str">
        <f>IF(B31&lt;&gt;"",IF(ISNA(G31),VLOOKUP(F31,Parameter!$B$10:$E$16,4,FALSE),G31),"")</f>
        <v>Stephanstag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42731</v>
      </c>
      <c r="C32" s="71">
        <f t="shared" si="5"/>
        <v>42731</v>
      </c>
      <c r="D32" s="71" t="b">
        <f ca="1" t="shared" si="1"/>
        <v>0</v>
      </c>
      <c r="E32" s="72">
        <f t="shared" si="6"/>
        <v>2</v>
      </c>
      <c r="F32" s="73" t="str">
        <f t="shared" si="2"/>
        <v>Di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42732</v>
      </c>
      <c r="C33" s="71">
        <f t="shared" si="5"/>
        <v>42732</v>
      </c>
      <c r="D33" s="71" t="b">
        <f ca="1" t="shared" si="1"/>
        <v>0</v>
      </c>
      <c r="E33" s="72">
        <f t="shared" si="6"/>
        <v>3</v>
      </c>
      <c r="F33" s="73" t="str">
        <f t="shared" si="2"/>
        <v>Mi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42733</v>
      </c>
      <c r="C34" s="71">
        <f t="shared" si="5"/>
        <v>42733</v>
      </c>
      <c r="D34" s="71" t="b">
        <f ca="1" t="shared" si="1"/>
        <v>0</v>
      </c>
      <c r="E34" s="72">
        <f t="shared" si="6"/>
        <v>4</v>
      </c>
      <c r="F34" s="73" t="str">
        <f t="shared" si="2"/>
        <v>Do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42734</v>
      </c>
      <c r="C35" s="71">
        <f t="shared" si="5"/>
        <v>42734</v>
      </c>
      <c r="D35" s="71" t="b">
        <f ca="1" t="shared" si="1"/>
        <v>0</v>
      </c>
      <c r="E35" s="72">
        <f t="shared" si="6"/>
        <v>5</v>
      </c>
      <c r="F35" s="73" t="str">
        <f t="shared" si="2"/>
        <v>Fr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42735</v>
      </c>
      <c r="C36" s="83">
        <f t="shared" si="5"/>
        <v>42735</v>
      </c>
      <c r="D36" s="83" t="b">
        <f ca="1" t="shared" si="1"/>
        <v>0</v>
      </c>
      <c r="E36" s="84">
        <f t="shared" si="6"/>
        <v>6</v>
      </c>
      <c r="F36" s="85" t="str">
        <f t="shared" si="2"/>
        <v>Sa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Nov!V47</f>
        <v>-1796.666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-1964.666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36">
    <cfRule type="expression" priority="17" dxfId="342" stopIfTrue="1">
      <formula>INDIRECT(ADDRESS(ROW(),4))=7</formula>
    </cfRule>
  </conditionalFormatting>
  <conditionalFormatting sqref="F6:F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H6:H36 Q6:Q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K6:L36">
    <cfRule type="expression" priority="16" dxfId="342" stopIfTrue="1">
      <formula>INDIRECT(ADDRESS(ROW(),4))=7</formula>
    </cfRule>
  </conditionalFormatting>
  <conditionalFormatting sqref="V6:V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T6:T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U6:U36">
    <cfRule type="expression" priority="10" dxfId="343" stopIfTrue="1">
      <formula>INDIRECT(ADDRESS(ROW(),4))=7</formula>
    </cfRule>
    <cfRule type="expression" priority="11" dxfId="344" stopIfTrue="1">
      <formula>INDIRECT(ADDRESS(ROW(),4))=6</formula>
    </cfRule>
  </conditionalFormatting>
  <conditionalFormatting sqref="S6:S36">
    <cfRule type="expression" priority="8" dxfId="343" stopIfTrue="1">
      <formula>INDIRECT(ADDRESS(ROW(),4))=7</formula>
    </cfRule>
    <cfRule type="expression" priority="9" dxfId="344" stopIfTrue="1">
      <formula>INDIRECT(ADDRESS(ROW(),4))=6</formula>
    </cfRule>
  </conditionalFormatting>
  <conditionalFormatting sqref="B6:B36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W6:W36">
    <cfRule type="cellIs" priority="4" dxfId="345" operator="lessThan" stopIfTrue="1">
      <formula>-0.01</formula>
    </cfRule>
    <cfRule type="cellIs" priority="5" dxfId="346" operator="greaterThan" stopIfTrue="1">
      <formula>0.01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B1:K55"/>
  <sheetViews>
    <sheetView showGridLines="0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I10" sqref="I10"/>
    </sheetView>
  </sheetViews>
  <sheetFormatPr defaultColWidth="11.421875" defaultRowHeight="12.75"/>
  <cols>
    <col min="1" max="1" width="0.42578125" style="47" customWidth="1"/>
    <col min="2" max="9" width="12.8515625" style="47" customWidth="1"/>
    <col min="10" max="10" width="4.00390625" style="47" customWidth="1"/>
    <col min="11" max="23" width="11.57421875" style="47" customWidth="1"/>
    <col min="24" max="25" width="5.8515625" style="47" customWidth="1"/>
    <col min="26" max="26" width="11.57421875" style="47" customWidth="1"/>
    <col min="27" max="27" width="8.28125" style="47" customWidth="1"/>
    <col min="28" max="34" width="11.57421875" style="47" customWidth="1"/>
    <col min="35" max="36" width="5.8515625" style="47" customWidth="1"/>
    <col min="37" max="37" width="11.57421875" style="47" customWidth="1"/>
    <col min="38" max="38" width="8.28125" style="47" customWidth="1"/>
    <col min="39" max="44" width="11.57421875" style="47" customWidth="1"/>
    <col min="45" max="60" width="5.00390625" style="47" customWidth="1"/>
    <col min="61" max="61" width="6.421875" style="47" customWidth="1"/>
    <col min="62" max="62" width="0.42578125" style="47" customWidth="1"/>
    <col min="63" max="66" width="5.00390625" style="47" customWidth="1"/>
    <col min="67" max="67" width="6.421875" style="47" customWidth="1"/>
    <col min="68" max="68" width="0.42578125" style="47" customWidth="1"/>
    <col min="69" max="69" width="6.421875" style="47" customWidth="1"/>
    <col min="70" max="70" width="0.42578125" style="47" customWidth="1"/>
    <col min="71" max="71" width="6.421875" style="47" customWidth="1"/>
    <col min="72" max="72" width="0.42578125" style="47" customWidth="1"/>
    <col min="73" max="16384" width="11.57421875" style="47" customWidth="1"/>
  </cols>
  <sheetData>
    <row r="1" spans="2:11" s="42" customFormat="1" ht="18.75">
      <c r="B1" s="40" t="str">
        <f>"Präsenzzeit-Kontrolle  "&amp;MA</f>
        <v>Präsenzzeit-Kontrolle  Heiri Holzer</v>
      </c>
      <c r="C1" s="40"/>
      <c r="D1" s="41"/>
      <c r="E1" s="41"/>
      <c r="F1" s="41"/>
      <c r="G1" s="41"/>
      <c r="H1" s="41"/>
      <c r="I1" s="174">
        <f ca="1">TODAY()</f>
        <v>42383</v>
      </c>
      <c r="J1" s="175"/>
      <c r="K1" s="152"/>
    </row>
    <row r="2" spans="2:10" s="45" customFormat="1" ht="41.25" customHeight="1">
      <c r="B2" s="43"/>
      <c r="C2" s="43"/>
      <c r="D2" s="43"/>
      <c r="E2" s="43"/>
      <c r="F2" s="43"/>
      <c r="G2" s="43"/>
      <c r="H2" s="43"/>
      <c r="I2" s="43"/>
      <c r="J2" s="43"/>
    </row>
    <row r="3" spans="2:10" ht="25.5" customHeight="1">
      <c r="B3" s="176" t="str">
        <f>"Jahresübersicht "&amp;Jahr</f>
        <v>Jahresübersicht 2016</v>
      </c>
      <c r="C3" s="177"/>
      <c r="D3" s="177"/>
      <c r="E3" s="177"/>
      <c r="F3" s="177"/>
      <c r="G3" s="177"/>
      <c r="H3" s="177"/>
      <c r="I3" s="177"/>
      <c r="J3" s="48"/>
    </row>
    <row r="4" spans="2:10" s="149" customFormat="1" ht="15">
      <c r="B4" s="154"/>
      <c r="C4" s="154"/>
      <c r="D4" s="145"/>
      <c r="E4" s="146"/>
      <c r="F4" s="146"/>
      <c r="G4" s="146"/>
      <c r="H4" s="147"/>
      <c r="I4" s="147"/>
      <c r="J4" s="148"/>
    </row>
    <row r="5" spans="2:10" s="149" customFormat="1" ht="23.25">
      <c r="B5" s="154"/>
      <c r="C5" s="162" t="str">
        <f ca="1">"Arbeitszeit bis gestern ("&amp;TEXT(TODAY()-1,"TT.MM.JJ")&amp;")"</f>
        <v>Arbeitszeit bis gestern (13.01.16)</v>
      </c>
      <c r="D5" s="145"/>
      <c r="E5" s="146"/>
      <c r="F5" s="146"/>
      <c r="G5" s="146"/>
      <c r="H5" s="147"/>
      <c r="I5" s="147"/>
      <c r="J5" s="148"/>
    </row>
    <row r="6" spans="3:10" s="144" customFormat="1" ht="15">
      <c r="C6" s="167" t="s">
        <v>86</v>
      </c>
      <c r="D6" s="168" t="s">
        <v>89</v>
      </c>
      <c r="E6" s="168" t="s">
        <v>87</v>
      </c>
      <c r="F6" s="168" t="s">
        <v>90</v>
      </c>
      <c r="G6" s="168" t="s">
        <v>91</v>
      </c>
      <c r="H6" s="169" t="s">
        <v>92</v>
      </c>
      <c r="I6" s="169" t="s">
        <v>95</v>
      </c>
      <c r="J6" s="150"/>
    </row>
    <row r="7" spans="3:10" ht="15" customHeight="1">
      <c r="C7" s="155" t="s">
        <v>76</v>
      </c>
      <c r="D7" s="159">
        <f ca="1">INDIRECT(ADDRESS(39,22,,,C7))</f>
        <v>0</v>
      </c>
      <c r="E7" s="159">
        <f ca="1">INDIRECT(ADDRESS(38,7,,,C7))</f>
        <v>40</v>
      </c>
      <c r="F7" s="159">
        <f ca="1">INDIRECT(ADDRESS(41,22,,,C7))</f>
        <v>38.084</v>
      </c>
      <c r="G7" s="159">
        <f ca="1">INDIRECT(ADDRESS(46,22,,,C7))</f>
        <v>5.25</v>
      </c>
      <c r="H7" s="160">
        <f>D7-E7+F7+G7</f>
        <v>3.334000000000003</v>
      </c>
      <c r="I7" s="164">
        <f>H7-D7</f>
        <v>3.334000000000003</v>
      </c>
      <c r="J7" s="153"/>
    </row>
    <row r="8" spans="3:10" ht="15" customHeight="1">
      <c r="C8" s="156" t="s">
        <v>75</v>
      </c>
      <c r="D8" s="159">
        <f>H7</f>
        <v>3.334000000000003</v>
      </c>
      <c r="E8" s="159">
        <f ca="1" t="shared" si="0" ref="E8:E18">INDIRECT(ADDRESS(38,7,,,C8))</f>
        <v>0</v>
      </c>
      <c r="F8" s="159">
        <f ca="1" t="shared" si="1" ref="F8:F18">INDIRECT(ADDRESS(41,22,,,C8))</f>
        <v>0</v>
      </c>
      <c r="G8" s="159">
        <f ca="1" t="shared" si="2" ref="G8:G18">INDIRECT(ADDRESS(46,22,,,C8))</f>
        <v>0</v>
      </c>
      <c r="H8" s="160">
        <f aca="true" t="shared" si="3" ref="H8:H18">D8-E8+F8+G8</f>
        <v>3.334000000000003</v>
      </c>
      <c r="I8" s="165">
        <f aca="true" t="shared" si="4" ref="I8:I18">H8-D8</f>
        <v>0</v>
      </c>
      <c r="J8" s="153"/>
    </row>
    <row r="9" spans="3:10" ht="15" customHeight="1">
      <c r="C9" s="156" t="s">
        <v>74</v>
      </c>
      <c r="D9" s="159">
        <f aca="true" t="shared" si="5" ref="D9:D18">H8</f>
        <v>3.334000000000003</v>
      </c>
      <c r="E9" s="159">
        <f ca="1" t="shared" si="0"/>
        <v>0</v>
      </c>
      <c r="F9" s="159">
        <f ca="1" t="shared" si="1"/>
        <v>0</v>
      </c>
      <c r="G9" s="159">
        <f ca="1" t="shared" si="2"/>
        <v>0</v>
      </c>
      <c r="H9" s="160">
        <f t="shared" si="3"/>
        <v>3.334000000000003</v>
      </c>
      <c r="I9" s="165">
        <f t="shared" si="4"/>
        <v>0</v>
      </c>
      <c r="J9" s="153"/>
    </row>
    <row r="10" spans="3:10" ht="15" customHeight="1">
      <c r="C10" s="156" t="s">
        <v>77</v>
      </c>
      <c r="D10" s="159">
        <f t="shared" si="5"/>
        <v>3.334000000000003</v>
      </c>
      <c r="E10" s="159">
        <f ca="1" t="shared" si="0"/>
        <v>0</v>
      </c>
      <c r="F10" s="159">
        <f ca="1" t="shared" si="1"/>
        <v>0</v>
      </c>
      <c r="G10" s="159">
        <f ca="1" t="shared" si="2"/>
        <v>0</v>
      </c>
      <c r="H10" s="160">
        <f t="shared" si="3"/>
        <v>3.334000000000003</v>
      </c>
      <c r="I10" s="165">
        <f t="shared" si="4"/>
        <v>0</v>
      </c>
      <c r="J10" s="153"/>
    </row>
    <row r="11" spans="3:10" ht="15" customHeight="1">
      <c r="C11" s="156" t="s">
        <v>78</v>
      </c>
      <c r="D11" s="159">
        <f t="shared" si="5"/>
        <v>3.334000000000003</v>
      </c>
      <c r="E11" s="159">
        <f ca="1" t="shared" si="0"/>
        <v>0</v>
      </c>
      <c r="F11" s="159">
        <f ca="1" t="shared" si="1"/>
        <v>0</v>
      </c>
      <c r="G11" s="159">
        <f ca="1" t="shared" si="2"/>
        <v>0</v>
      </c>
      <c r="H11" s="160">
        <f t="shared" si="3"/>
        <v>3.334000000000003</v>
      </c>
      <c r="I11" s="165">
        <f t="shared" si="4"/>
        <v>0</v>
      </c>
      <c r="J11" s="153"/>
    </row>
    <row r="12" spans="3:10" ht="15" customHeight="1">
      <c r="C12" s="156" t="s">
        <v>79</v>
      </c>
      <c r="D12" s="159">
        <f t="shared" si="5"/>
        <v>3.334000000000003</v>
      </c>
      <c r="E12" s="159">
        <f ca="1" t="shared" si="0"/>
        <v>0</v>
      </c>
      <c r="F12" s="159">
        <f ca="1" t="shared" si="1"/>
        <v>0</v>
      </c>
      <c r="G12" s="159">
        <f ca="1" t="shared" si="2"/>
        <v>0</v>
      </c>
      <c r="H12" s="160">
        <f t="shared" si="3"/>
        <v>3.334000000000003</v>
      </c>
      <c r="I12" s="165">
        <f t="shared" si="4"/>
        <v>0</v>
      </c>
      <c r="J12" s="153"/>
    </row>
    <row r="13" spans="3:10" ht="15" customHeight="1">
      <c r="C13" s="156" t="s">
        <v>80</v>
      </c>
      <c r="D13" s="159">
        <f t="shared" si="5"/>
        <v>3.334000000000003</v>
      </c>
      <c r="E13" s="159">
        <f ca="1" t="shared" si="0"/>
        <v>0</v>
      </c>
      <c r="F13" s="159">
        <f ca="1" t="shared" si="1"/>
        <v>0</v>
      </c>
      <c r="G13" s="159">
        <f ca="1" t="shared" si="2"/>
        <v>0</v>
      </c>
      <c r="H13" s="160">
        <f t="shared" si="3"/>
        <v>3.334000000000003</v>
      </c>
      <c r="I13" s="165">
        <f t="shared" si="4"/>
        <v>0</v>
      </c>
      <c r="J13" s="153"/>
    </row>
    <row r="14" spans="3:10" ht="15" customHeight="1">
      <c r="C14" s="156" t="s">
        <v>81</v>
      </c>
      <c r="D14" s="159">
        <f t="shared" si="5"/>
        <v>3.334000000000003</v>
      </c>
      <c r="E14" s="159">
        <f ca="1" t="shared" si="0"/>
        <v>0</v>
      </c>
      <c r="F14" s="159">
        <f ca="1" t="shared" si="1"/>
        <v>0</v>
      </c>
      <c r="G14" s="159">
        <f ca="1" t="shared" si="2"/>
        <v>0</v>
      </c>
      <c r="H14" s="160">
        <f t="shared" si="3"/>
        <v>3.334000000000003</v>
      </c>
      <c r="I14" s="165">
        <f t="shared" si="4"/>
        <v>0</v>
      </c>
      <c r="J14" s="153"/>
    </row>
    <row r="15" spans="3:10" ht="15" customHeight="1">
      <c r="C15" s="156" t="s">
        <v>82</v>
      </c>
      <c r="D15" s="159">
        <f t="shared" si="5"/>
        <v>3.334000000000003</v>
      </c>
      <c r="E15" s="159">
        <f ca="1" t="shared" si="0"/>
        <v>0</v>
      </c>
      <c r="F15" s="159">
        <f ca="1" t="shared" si="1"/>
        <v>0</v>
      </c>
      <c r="G15" s="159">
        <f ca="1" t="shared" si="2"/>
        <v>0</v>
      </c>
      <c r="H15" s="160">
        <f t="shared" si="3"/>
        <v>3.334000000000003</v>
      </c>
      <c r="I15" s="165">
        <f t="shared" si="4"/>
        <v>0</v>
      </c>
      <c r="J15" s="153"/>
    </row>
    <row r="16" spans="3:10" ht="15" customHeight="1">
      <c r="C16" s="157" t="s">
        <v>83</v>
      </c>
      <c r="D16" s="159">
        <f t="shared" si="5"/>
        <v>3.334000000000003</v>
      </c>
      <c r="E16" s="159">
        <f ca="1" t="shared" si="0"/>
        <v>0</v>
      </c>
      <c r="F16" s="159">
        <f ca="1" t="shared" si="1"/>
        <v>0</v>
      </c>
      <c r="G16" s="159">
        <f ca="1" t="shared" si="2"/>
        <v>0</v>
      </c>
      <c r="H16" s="160">
        <f t="shared" si="3"/>
        <v>3.334000000000003</v>
      </c>
      <c r="I16" s="165">
        <f t="shared" si="4"/>
        <v>0</v>
      </c>
      <c r="J16" s="153"/>
    </row>
    <row r="17" spans="3:10" ht="15" customHeight="1">
      <c r="C17" s="157" t="s">
        <v>84</v>
      </c>
      <c r="D17" s="159">
        <f t="shared" si="5"/>
        <v>3.334000000000003</v>
      </c>
      <c r="E17" s="159">
        <f ca="1" t="shared" si="0"/>
        <v>0</v>
      </c>
      <c r="F17" s="159">
        <f ca="1" t="shared" si="1"/>
        <v>0</v>
      </c>
      <c r="G17" s="159">
        <f ca="1" t="shared" si="2"/>
        <v>0</v>
      </c>
      <c r="H17" s="160">
        <f t="shared" si="3"/>
        <v>3.334000000000003</v>
      </c>
      <c r="I17" s="165">
        <f t="shared" si="4"/>
        <v>0</v>
      </c>
      <c r="J17" s="153"/>
    </row>
    <row r="18" spans="3:10" ht="15" customHeight="1">
      <c r="C18" s="158" t="s">
        <v>85</v>
      </c>
      <c r="D18" s="163">
        <f t="shared" si="5"/>
        <v>3.334000000000003</v>
      </c>
      <c r="E18" s="163">
        <f ca="1" t="shared" si="0"/>
        <v>0</v>
      </c>
      <c r="F18" s="163">
        <f ca="1" t="shared" si="1"/>
        <v>0</v>
      </c>
      <c r="G18" s="163">
        <f ca="1" t="shared" si="2"/>
        <v>0</v>
      </c>
      <c r="H18" s="161">
        <f t="shared" si="3"/>
        <v>3.334000000000003</v>
      </c>
      <c r="I18" s="166">
        <f t="shared" si="4"/>
        <v>0</v>
      </c>
      <c r="J18" s="153"/>
    </row>
    <row r="19" spans="2:10" ht="8.25" customHeight="1">
      <c r="B19" s="105"/>
      <c r="C19" s="105"/>
      <c r="D19" s="107"/>
      <c r="E19" s="107"/>
      <c r="F19" s="108"/>
      <c r="G19" s="107"/>
      <c r="H19" s="107"/>
      <c r="I19" s="107"/>
      <c r="J19" s="107"/>
    </row>
    <row r="21" spans="3:5" s="69" customFormat="1" ht="9" customHeight="1">
      <c r="C21" s="170" t="str">
        <f>C7</f>
        <v>Jan</v>
      </c>
      <c r="D21" s="69" t="s">
        <v>87</v>
      </c>
      <c r="E21" s="171">
        <f>E7</f>
        <v>40</v>
      </c>
    </row>
    <row r="22" spans="3:7" s="69" customFormat="1" ht="9" customHeight="1">
      <c r="C22" s="170"/>
      <c r="D22" s="69" t="s">
        <v>88</v>
      </c>
      <c r="E22" s="171"/>
      <c r="F22" s="171">
        <f>F7</f>
        <v>38.084</v>
      </c>
      <c r="G22" s="171">
        <f>G7</f>
        <v>5.25</v>
      </c>
    </row>
    <row r="23" spans="3:7" s="69" customFormat="1" ht="9" customHeight="1">
      <c r="C23" s="170"/>
      <c r="E23" s="171"/>
      <c r="F23" s="171"/>
      <c r="G23" s="171"/>
    </row>
    <row r="24" spans="3:5" s="69" customFormat="1" ht="9" customHeight="1">
      <c r="C24" s="170" t="str">
        <f>C8</f>
        <v>Feb</v>
      </c>
      <c r="D24" s="69" t="s">
        <v>87</v>
      </c>
      <c r="E24" s="171">
        <f>E8</f>
        <v>0</v>
      </c>
    </row>
    <row r="25" spans="3:7" s="69" customFormat="1" ht="9" customHeight="1">
      <c r="C25" s="170"/>
      <c r="D25" s="69" t="s">
        <v>88</v>
      </c>
      <c r="E25" s="171"/>
      <c r="F25" s="171">
        <f>F8</f>
        <v>0</v>
      </c>
      <c r="G25" s="171">
        <f>G8</f>
        <v>0</v>
      </c>
    </row>
    <row r="26" spans="3:7" s="69" customFormat="1" ht="9" customHeight="1">
      <c r="C26" s="170"/>
      <c r="E26" s="171"/>
      <c r="F26" s="171"/>
      <c r="G26" s="171"/>
    </row>
    <row r="27" spans="3:5" s="69" customFormat="1" ht="9" customHeight="1">
      <c r="C27" s="170" t="str">
        <f>C9</f>
        <v>Mär</v>
      </c>
      <c r="D27" s="69" t="s">
        <v>87</v>
      </c>
      <c r="E27" s="171">
        <f>E9</f>
        <v>0</v>
      </c>
    </row>
    <row r="28" spans="3:7" s="69" customFormat="1" ht="9" customHeight="1">
      <c r="C28" s="170"/>
      <c r="D28" s="69" t="s">
        <v>88</v>
      </c>
      <c r="E28" s="171"/>
      <c r="F28" s="171">
        <f>F9</f>
        <v>0</v>
      </c>
      <c r="G28" s="171">
        <f>G9</f>
        <v>0</v>
      </c>
    </row>
    <row r="29" spans="3:7" s="69" customFormat="1" ht="9" customHeight="1">
      <c r="C29" s="170"/>
      <c r="E29" s="171"/>
      <c r="F29" s="171"/>
      <c r="G29" s="171"/>
    </row>
    <row r="30" spans="3:5" s="69" customFormat="1" ht="9" customHeight="1">
      <c r="C30" s="170" t="str">
        <f>C10</f>
        <v>Apr</v>
      </c>
      <c r="D30" s="69" t="s">
        <v>87</v>
      </c>
      <c r="E30" s="171">
        <f>E10</f>
        <v>0</v>
      </c>
    </row>
    <row r="31" spans="3:7" s="69" customFormat="1" ht="9" customHeight="1">
      <c r="C31" s="170"/>
      <c r="D31" s="69" t="s">
        <v>88</v>
      </c>
      <c r="E31" s="171"/>
      <c r="F31" s="171">
        <f>F10</f>
        <v>0</v>
      </c>
      <c r="G31" s="171">
        <f>G10</f>
        <v>0</v>
      </c>
    </row>
    <row r="32" spans="3:7" s="69" customFormat="1" ht="9" customHeight="1">
      <c r="C32" s="170"/>
      <c r="E32" s="171"/>
      <c r="F32" s="171"/>
      <c r="G32" s="171"/>
    </row>
    <row r="33" spans="3:5" s="69" customFormat="1" ht="9" customHeight="1">
      <c r="C33" s="170" t="str">
        <f>C11</f>
        <v>Mai</v>
      </c>
      <c r="D33" s="69" t="s">
        <v>87</v>
      </c>
      <c r="E33" s="171">
        <f>E11</f>
        <v>0</v>
      </c>
    </row>
    <row r="34" spans="3:7" s="69" customFormat="1" ht="9" customHeight="1">
      <c r="C34" s="170"/>
      <c r="D34" s="69" t="s">
        <v>88</v>
      </c>
      <c r="E34" s="171"/>
      <c r="F34" s="171">
        <f>F11</f>
        <v>0</v>
      </c>
      <c r="G34" s="171">
        <f>G11</f>
        <v>0</v>
      </c>
    </row>
    <row r="35" spans="3:7" s="69" customFormat="1" ht="9" customHeight="1">
      <c r="C35" s="170"/>
      <c r="E35" s="171"/>
      <c r="F35" s="171"/>
      <c r="G35" s="171"/>
    </row>
    <row r="36" spans="3:5" s="69" customFormat="1" ht="9" customHeight="1">
      <c r="C36" s="170" t="str">
        <f>C12</f>
        <v>Jun</v>
      </c>
      <c r="D36" s="69" t="s">
        <v>87</v>
      </c>
      <c r="E36" s="171">
        <f>E12</f>
        <v>0</v>
      </c>
    </row>
    <row r="37" spans="3:7" s="69" customFormat="1" ht="9" customHeight="1">
      <c r="C37" s="170"/>
      <c r="D37" s="69" t="s">
        <v>88</v>
      </c>
      <c r="E37" s="171"/>
      <c r="F37" s="171">
        <f>F12</f>
        <v>0</v>
      </c>
      <c r="G37" s="171">
        <f>G12</f>
        <v>0</v>
      </c>
    </row>
    <row r="38" spans="3:7" s="69" customFormat="1" ht="9" customHeight="1">
      <c r="C38" s="170"/>
      <c r="E38" s="171"/>
      <c r="F38" s="171"/>
      <c r="G38" s="171"/>
    </row>
    <row r="39" spans="3:5" s="69" customFormat="1" ht="9" customHeight="1">
      <c r="C39" s="170" t="str">
        <f>C13</f>
        <v>Jul</v>
      </c>
      <c r="D39" s="69" t="s">
        <v>87</v>
      </c>
      <c r="E39" s="171">
        <f>E13</f>
        <v>0</v>
      </c>
    </row>
    <row r="40" spans="3:7" s="69" customFormat="1" ht="9" customHeight="1">
      <c r="C40" s="170"/>
      <c r="D40" s="69" t="s">
        <v>88</v>
      </c>
      <c r="E40" s="171"/>
      <c r="F40" s="171">
        <f>F13</f>
        <v>0</v>
      </c>
      <c r="G40" s="171">
        <f>G13</f>
        <v>0</v>
      </c>
    </row>
    <row r="41" spans="3:7" s="69" customFormat="1" ht="9" customHeight="1">
      <c r="C41" s="170"/>
      <c r="E41" s="171"/>
      <c r="F41" s="171"/>
      <c r="G41" s="171"/>
    </row>
    <row r="42" spans="3:5" s="69" customFormat="1" ht="9" customHeight="1">
      <c r="C42" s="170" t="str">
        <f>C14</f>
        <v>Aug</v>
      </c>
      <c r="D42" s="69" t="s">
        <v>87</v>
      </c>
      <c r="E42" s="171">
        <f>E14</f>
        <v>0</v>
      </c>
    </row>
    <row r="43" spans="3:7" s="69" customFormat="1" ht="9" customHeight="1">
      <c r="C43" s="170"/>
      <c r="D43" s="69" t="s">
        <v>88</v>
      </c>
      <c r="E43" s="171"/>
      <c r="F43" s="171">
        <f>F14</f>
        <v>0</v>
      </c>
      <c r="G43" s="171">
        <f>G14</f>
        <v>0</v>
      </c>
    </row>
    <row r="44" spans="3:7" s="69" customFormat="1" ht="9" customHeight="1">
      <c r="C44" s="170"/>
      <c r="E44" s="171"/>
      <c r="F44" s="171"/>
      <c r="G44" s="171"/>
    </row>
    <row r="45" spans="3:5" s="69" customFormat="1" ht="9" customHeight="1">
      <c r="C45" s="170" t="str">
        <f>C15</f>
        <v>Sep</v>
      </c>
      <c r="D45" s="69" t="s">
        <v>87</v>
      </c>
      <c r="E45" s="171">
        <f>E15</f>
        <v>0</v>
      </c>
    </row>
    <row r="46" spans="3:7" s="69" customFormat="1" ht="9" customHeight="1">
      <c r="C46" s="170"/>
      <c r="D46" s="69" t="s">
        <v>88</v>
      </c>
      <c r="E46" s="171"/>
      <c r="F46" s="171">
        <f>F15</f>
        <v>0</v>
      </c>
      <c r="G46" s="171">
        <f>G15</f>
        <v>0</v>
      </c>
    </row>
    <row r="47" spans="3:7" s="69" customFormat="1" ht="9" customHeight="1">
      <c r="C47" s="170"/>
      <c r="E47" s="171"/>
      <c r="F47" s="171"/>
      <c r="G47" s="171"/>
    </row>
    <row r="48" spans="3:5" s="69" customFormat="1" ht="9" customHeight="1">
      <c r="C48" s="170" t="str">
        <f>C16</f>
        <v>Okt</v>
      </c>
      <c r="D48" s="69" t="s">
        <v>87</v>
      </c>
      <c r="E48" s="171">
        <f>E16</f>
        <v>0</v>
      </c>
    </row>
    <row r="49" spans="3:7" s="69" customFormat="1" ht="9" customHeight="1">
      <c r="C49" s="170"/>
      <c r="D49" s="69" t="s">
        <v>88</v>
      </c>
      <c r="E49" s="171"/>
      <c r="F49" s="171">
        <f>F16</f>
        <v>0</v>
      </c>
      <c r="G49" s="171">
        <f>G16</f>
        <v>0</v>
      </c>
    </row>
    <row r="50" spans="3:7" s="69" customFormat="1" ht="9" customHeight="1">
      <c r="C50" s="170"/>
      <c r="E50" s="171"/>
      <c r="F50" s="171"/>
      <c r="G50" s="171"/>
    </row>
    <row r="51" spans="3:5" s="69" customFormat="1" ht="9" customHeight="1">
      <c r="C51" s="170" t="str">
        <f>C17</f>
        <v>Nov</v>
      </c>
      <c r="D51" s="69" t="s">
        <v>87</v>
      </c>
      <c r="E51" s="171">
        <f>E17</f>
        <v>0</v>
      </c>
    </row>
    <row r="52" spans="3:7" s="69" customFormat="1" ht="9" customHeight="1">
      <c r="C52" s="170"/>
      <c r="D52" s="69" t="s">
        <v>88</v>
      </c>
      <c r="E52" s="171"/>
      <c r="F52" s="171">
        <f>F17</f>
        <v>0</v>
      </c>
      <c r="G52" s="171">
        <f>G17</f>
        <v>0</v>
      </c>
    </row>
    <row r="53" spans="3:7" s="69" customFormat="1" ht="9" customHeight="1">
      <c r="C53" s="170"/>
      <c r="E53" s="171"/>
      <c r="F53" s="171"/>
      <c r="G53" s="171"/>
    </row>
    <row r="54" spans="3:5" s="69" customFormat="1" ht="9" customHeight="1">
      <c r="C54" s="170" t="str">
        <f>C18</f>
        <v>Dez</v>
      </c>
      <c r="D54" s="69" t="s">
        <v>87</v>
      </c>
      <c r="E54" s="171">
        <f>E18</f>
        <v>0</v>
      </c>
    </row>
    <row r="55" spans="4:7" s="69" customFormat="1" ht="9" customHeight="1">
      <c r="D55" s="69" t="s">
        <v>88</v>
      </c>
      <c r="F55" s="171">
        <f>F18</f>
        <v>0</v>
      </c>
      <c r="G55" s="171">
        <f>G18</f>
        <v>0</v>
      </c>
    </row>
  </sheetData>
  <sheetProtection password="DCD7" sheet="1" selectLockedCells="1"/>
  <mergeCells count="2">
    <mergeCell ref="I1:J1"/>
    <mergeCell ref="B3:I3"/>
  </mergeCells>
  <conditionalFormatting sqref="I7:J7 J8:J10">
    <cfRule type="expression" priority="50" dxfId="342" stopIfTrue="1">
      <formula>INDIRECT(ADDRESS(ROW(),4))=7</formula>
    </cfRule>
  </conditionalFormatting>
  <conditionalFormatting sqref="C7:C18 E7">
    <cfRule type="expression" priority="51" dxfId="343" stopIfTrue="1">
      <formula>INDIRECT(ADDRESS(ROW(),4))=7</formula>
    </cfRule>
    <cfRule type="expression" priority="52" dxfId="344" stopIfTrue="1">
      <formula>INDIRECT(ADDRESS(ROW(),4))=6</formula>
    </cfRule>
  </conditionalFormatting>
  <conditionalFormatting sqref="J14:J18">
    <cfRule type="expression" priority="49" dxfId="342" stopIfTrue="1">
      <formula>INDIRECT(ADDRESS(ROW(),4))=7</formula>
    </cfRule>
  </conditionalFormatting>
  <conditionalFormatting sqref="J11:J13">
    <cfRule type="expression" priority="33" dxfId="342" stopIfTrue="1">
      <formula>INDIRECT(ADDRESS(ROW(),4))=7</formula>
    </cfRule>
  </conditionalFormatting>
  <conditionalFormatting sqref="D7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F7:G7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E8:E18">
    <cfRule type="expression" priority="6" dxfId="343" stopIfTrue="1">
      <formula>INDIRECT(ADDRESS(ROW(),4))=7</formula>
    </cfRule>
    <cfRule type="expression" priority="7" dxfId="344" stopIfTrue="1">
      <formula>INDIRECT(ADDRESS(ROW(),4))=6</formula>
    </cfRule>
  </conditionalFormatting>
  <conditionalFormatting sqref="D8:D18">
    <cfRule type="expression" priority="4" dxfId="343" stopIfTrue="1">
      <formula>INDIRECT(ADDRESS(ROW(),4))=7</formula>
    </cfRule>
    <cfRule type="expression" priority="5" dxfId="344" stopIfTrue="1">
      <formula>INDIRECT(ADDRESS(ROW(),4))=6</formula>
    </cfRule>
  </conditionalFormatting>
  <conditionalFormatting sqref="F8:G18">
    <cfRule type="expression" priority="2" dxfId="343" stopIfTrue="1">
      <formula>INDIRECT(ADDRESS(ROW(),4))=7</formula>
    </cfRule>
    <cfRule type="expression" priority="3" dxfId="344" stopIfTrue="1">
      <formula>INDIRECT(ADDRESS(ROW(),4))=6</formula>
    </cfRule>
  </conditionalFormatting>
  <conditionalFormatting sqref="I8:I18">
    <cfRule type="expression" priority="1" dxfId="342" stopIfTrue="1">
      <formula>INDIRECT(ADDRESS(ROW(),4))=7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headerFooter alignWithMargins="0">
    <oddFooter>&amp;L&amp;6&amp;F&amp;R&amp;8&amp;D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/>
  <dimension ref="B1:X48"/>
  <sheetViews>
    <sheetView showGridLines="0" tabSelected="1" zoomScalePageLayoutView="0" workbookViewId="0" topLeftCell="A1">
      <pane ySplit="5" topLeftCell="A6" activePane="bottomLeft" state="frozen"/>
      <selection pane="topLeft" activeCell="E38" sqref="E38"/>
      <selection pane="bottomLeft" activeCell="S14" sqref="S14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1</v>
      </c>
      <c r="E3" s="48"/>
      <c r="F3" s="187">
        <f>DATEVALUE("1."&amp;B3&amp;"."&amp;Jahr)</f>
        <v>42370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</c>
      <c r="C6" s="57">
        <f>F3</f>
        <v>42370</v>
      </c>
      <c r="D6" s="57" t="b">
        <f ca="1">IF(C6&lt;TODAY(),TRUE,FALSE)</f>
        <v>1</v>
      </c>
      <c r="E6" s="58">
        <f>WEEKDAY(C6,2)</f>
        <v>5</v>
      </c>
      <c r="F6" s="59" t="str">
        <f>IF(E6&lt;&gt;0,CHOOSE(E6,"Mo","Di","Mi","Do","Fr","Sa","So"),"")</f>
        <v>Fr</v>
      </c>
      <c r="G6" s="59" t="str">
        <f>VLOOKUP(C6,Parameter!$C$21:$D$36,2,FALSE)</f>
        <v>Neujahr</v>
      </c>
      <c r="H6" s="60">
        <f>IF(B6&lt;&gt;"",IF(ISNA(G6),VLOOKUP(F6,Parameter!$B$10:$E$16,4,FALSE),G6),"")</f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</c>
      <c r="C7" s="71">
        <f>C6+1</f>
        <v>42371</v>
      </c>
      <c r="D7" s="71" t="b">
        <f aca="true" ca="1" t="shared" si="1" ref="D7:D36">IF(C7&lt;TODAY(),TRUE,FALSE)</f>
        <v>1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str">
        <f>VLOOKUP(C7,Parameter!$C$21:$D$36,2,FALSE)</f>
        <v>Berchtoldstag</v>
      </c>
      <c r="H7" s="74">
        <f>IF(B7&lt;&gt;"",IF(ISNA(G7),VLOOKUP(F7,Parameter!$B$10:$E$16,4,FALSE),G7),"")</f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</c>
      <c r="C8" s="71">
        <f aca="true" t="shared" si="5" ref="C8:C36">C7+1</f>
        <v>42372</v>
      </c>
      <c r="D8" s="71" t="b">
        <f ca="1" t="shared" si="1"/>
        <v>1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</c>
      <c r="C9" s="71">
        <f t="shared" si="5"/>
        <v>42373</v>
      </c>
      <c r="D9" s="71" t="b">
        <f ca="1" t="shared" si="1"/>
        <v>1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</c>
      <c r="C10" s="71">
        <f t="shared" si="5"/>
        <v>42374</v>
      </c>
      <c r="D10" s="71" t="b">
        <f ca="1" t="shared" si="1"/>
        <v>1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</c>
      <c r="C11" s="71">
        <f t="shared" si="5"/>
        <v>42375</v>
      </c>
      <c r="D11" s="71" t="b">
        <f ca="1" t="shared" si="1"/>
        <v>1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42376</v>
      </c>
      <c r="C12" s="71">
        <f t="shared" si="5"/>
        <v>42376</v>
      </c>
      <c r="D12" s="71" t="b">
        <f ca="1" t="shared" si="1"/>
        <v>1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>
        <v>0.3333333333333333</v>
      </c>
      <c r="J12" s="76">
        <v>0.5</v>
      </c>
      <c r="K12" s="75">
        <v>0.548611111111111</v>
      </c>
      <c r="L12" s="76">
        <v>0.7048611111111112</v>
      </c>
      <c r="M12" s="75"/>
      <c r="N12" s="76"/>
      <c r="O12" s="75"/>
      <c r="P12" s="76"/>
      <c r="Q12" s="77">
        <f t="shared" si="3"/>
        <v>7.75</v>
      </c>
      <c r="R12" s="78"/>
      <c r="S12" s="79"/>
      <c r="T12" s="78"/>
      <c r="U12" s="80"/>
      <c r="V12" s="81">
        <f t="shared" si="4"/>
        <v>7.75</v>
      </c>
      <c r="W12" s="68">
        <f t="shared" si="0"/>
        <v>-0.25</v>
      </c>
    </row>
    <row r="13" spans="2:23" s="69" customFormat="1" ht="15" customHeight="1">
      <c r="B13" s="70">
        <f>IF(AND(MONTH(C13)=B$3,[0]!Eintritt&lt;=C13,[0]!Austritt&gt;=C13),C13,"")</f>
        <v>42377</v>
      </c>
      <c r="C13" s="71">
        <f t="shared" si="5"/>
        <v>42377</v>
      </c>
      <c r="D13" s="71" t="b">
        <f ca="1" t="shared" si="1"/>
        <v>1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>
        <v>0.5902777777777778</v>
      </c>
      <c r="J13" s="76">
        <v>0.7569444444444445</v>
      </c>
      <c r="K13" s="75"/>
      <c r="L13" s="76"/>
      <c r="M13" s="75"/>
      <c r="N13" s="76"/>
      <c r="O13" s="75"/>
      <c r="P13" s="76"/>
      <c r="Q13" s="77">
        <f t="shared" si="3"/>
        <v>4</v>
      </c>
      <c r="R13" s="78" t="s">
        <v>66</v>
      </c>
      <c r="S13" s="79">
        <v>5.25</v>
      </c>
      <c r="T13" s="78"/>
      <c r="U13" s="80"/>
      <c r="V13" s="81">
        <f t="shared" si="4"/>
        <v>9.25</v>
      </c>
      <c r="W13" s="68">
        <f t="shared" si="0"/>
        <v>1.25</v>
      </c>
    </row>
    <row r="14" spans="2:23" s="69" customFormat="1" ht="15" customHeight="1">
      <c r="B14" s="70">
        <f>IF(AND(MONTH(C14)=B$3,[0]!Eintritt&lt;=C14,[0]!Austritt&gt;=C14),C14,"")</f>
        <v>42378</v>
      </c>
      <c r="C14" s="71">
        <f t="shared" si="5"/>
        <v>42378</v>
      </c>
      <c r="D14" s="71" t="b">
        <f ca="1" t="shared" si="1"/>
        <v>1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42379</v>
      </c>
      <c r="C15" s="71">
        <f t="shared" si="5"/>
        <v>42379</v>
      </c>
      <c r="D15" s="71" t="b">
        <f ca="1" t="shared" si="1"/>
        <v>1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42380</v>
      </c>
      <c r="C16" s="71">
        <f t="shared" si="5"/>
        <v>42380</v>
      </c>
      <c r="D16" s="71" t="b">
        <f ca="1" t="shared" si="1"/>
        <v>1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>
        <v>0.3333333333333333</v>
      </c>
      <c r="J16" s="76">
        <v>0.5069444444444444</v>
      </c>
      <c r="K16" s="75">
        <v>0.5625</v>
      </c>
      <c r="L16" s="76">
        <v>0.7222222222222222</v>
      </c>
      <c r="M16" s="75"/>
      <c r="N16" s="76"/>
      <c r="O16" s="75"/>
      <c r="P16" s="76"/>
      <c r="Q16" s="77">
        <f t="shared" si="3"/>
        <v>8</v>
      </c>
      <c r="R16" s="78"/>
      <c r="S16" s="79"/>
      <c r="T16" s="78"/>
      <c r="U16" s="80"/>
      <c r="V16" s="81">
        <f t="shared" si="4"/>
        <v>8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42381</v>
      </c>
      <c r="C17" s="71">
        <f t="shared" si="5"/>
        <v>42381</v>
      </c>
      <c r="D17" s="71" t="b">
        <f ca="1" t="shared" si="1"/>
        <v>1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>
        <v>0.3333333333333333</v>
      </c>
      <c r="J17" s="76">
        <v>0.5</v>
      </c>
      <c r="K17" s="75">
        <v>0.5555555555555556</v>
      </c>
      <c r="L17" s="76">
        <v>0.5833333333333334</v>
      </c>
      <c r="M17" s="75">
        <v>0.5902777777777778</v>
      </c>
      <c r="N17" s="76">
        <v>0.7256944444444445</v>
      </c>
      <c r="O17" s="75">
        <v>0.7291666666666666</v>
      </c>
      <c r="P17" s="76">
        <v>0.7708333333333334</v>
      </c>
      <c r="Q17" s="77">
        <f t="shared" si="3"/>
        <v>8.917</v>
      </c>
      <c r="R17" s="78"/>
      <c r="S17" s="79"/>
      <c r="T17" s="78"/>
      <c r="U17" s="80"/>
      <c r="V17" s="81">
        <f t="shared" si="4"/>
        <v>8.917</v>
      </c>
      <c r="W17" s="68">
        <f t="shared" si="0"/>
        <v>0.9169999999999998</v>
      </c>
    </row>
    <row r="18" spans="2:23" s="69" customFormat="1" ht="15" customHeight="1">
      <c r="B18" s="70">
        <f>IF(AND(MONTH(C18)=B$3,[0]!Eintritt&lt;=C18,[0]!Austritt&gt;=C18),C18,"")</f>
        <v>42382</v>
      </c>
      <c r="C18" s="71">
        <f t="shared" si="5"/>
        <v>42382</v>
      </c>
      <c r="D18" s="71" t="b">
        <f ca="1" t="shared" si="1"/>
        <v>1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>
        <v>0.2916666666666667</v>
      </c>
      <c r="J18" s="76">
        <v>0.6840277777777778</v>
      </c>
      <c r="K18" s="75"/>
      <c r="L18" s="76"/>
      <c r="M18" s="75"/>
      <c r="N18" s="76"/>
      <c r="O18" s="75"/>
      <c r="P18" s="76"/>
      <c r="Q18" s="77">
        <f t="shared" si="3"/>
        <v>9.417</v>
      </c>
      <c r="R18" s="78"/>
      <c r="S18" s="79"/>
      <c r="T18" s="78"/>
      <c r="U18" s="80"/>
      <c r="V18" s="81">
        <f t="shared" si="4"/>
        <v>9.417</v>
      </c>
      <c r="W18" s="68">
        <f t="shared" si="0"/>
        <v>1.4169999999999998</v>
      </c>
    </row>
    <row r="19" spans="2:23" s="69" customFormat="1" ht="15" customHeight="1">
      <c r="B19" s="70">
        <f>IF(AND(MONTH(C19)=B$3,[0]!Eintritt&lt;=C19,[0]!Austritt&gt;=C19),C19,"")</f>
        <v>42383</v>
      </c>
      <c r="C19" s="71">
        <f t="shared" si="5"/>
        <v>42383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42384</v>
      </c>
      <c r="C20" s="71">
        <f t="shared" si="5"/>
        <v>42384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42385</v>
      </c>
      <c r="C21" s="71">
        <f t="shared" si="5"/>
        <v>42385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42386</v>
      </c>
      <c r="C22" s="71">
        <f t="shared" si="5"/>
        <v>42386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42387</v>
      </c>
      <c r="C23" s="71">
        <f t="shared" si="5"/>
        <v>42387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42388</v>
      </c>
      <c r="C24" s="71">
        <f t="shared" si="5"/>
        <v>42388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42389</v>
      </c>
      <c r="C25" s="71">
        <f t="shared" si="5"/>
        <v>42389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42390</v>
      </c>
      <c r="C26" s="71">
        <f t="shared" si="5"/>
        <v>42390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42391</v>
      </c>
      <c r="C27" s="71">
        <f t="shared" si="5"/>
        <v>42391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42392</v>
      </c>
      <c r="C28" s="71">
        <f t="shared" si="5"/>
        <v>42392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42393</v>
      </c>
      <c r="C29" s="71">
        <f t="shared" si="5"/>
        <v>42393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42394</v>
      </c>
      <c r="C30" s="71">
        <f t="shared" si="5"/>
        <v>42394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42395</v>
      </c>
      <c r="C31" s="71">
        <f t="shared" si="5"/>
        <v>42395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42396</v>
      </c>
      <c r="C32" s="71">
        <f t="shared" si="5"/>
        <v>42396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42397</v>
      </c>
      <c r="C33" s="71">
        <f t="shared" si="5"/>
        <v>42397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42398</v>
      </c>
      <c r="C34" s="71">
        <f t="shared" si="5"/>
        <v>42398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42399</v>
      </c>
      <c r="C35" s="71">
        <f t="shared" si="5"/>
        <v>42399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42400</v>
      </c>
      <c r="C36" s="83">
        <f t="shared" si="5"/>
        <v>42400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78"/>
      <c r="S36" s="79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136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38.084</v>
      </c>
      <c r="R37" s="101"/>
      <c r="S37" s="100">
        <f>SUM(S6:S36)</f>
        <v>5.25</v>
      </c>
      <c r="T37" s="101"/>
      <c r="U37" s="100">
        <f>SUM(U6:U36)</f>
        <v>0</v>
      </c>
      <c r="V37" s="102">
        <f>SUM(V6:V36)</f>
        <v>43.334</v>
      </c>
      <c r="W37" s="103">
        <f>SUM(W6:W36)</f>
        <v>-92.666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40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v>0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-136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38.084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5.25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5.25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-92.666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18 I34:J36">
    <cfRule type="expression" priority="31" dxfId="342" stopIfTrue="1">
      <formula>INDIRECT(ADDRESS(ROW(),4))=7</formula>
    </cfRule>
  </conditionalFormatting>
  <conditionalFormatting sqref="F6:F36">
    <cfRule type="expression" priority="32" dxfId="343" stopIfTrue="1">
      <formula>INDIRECT(ADDRESS(ROW(),4))=7</formula>
    </cfRule>
    <cfRule type="expression" priority="33" dxfId="344" stopIfTrue="1">
      <formula>INDIRECT(ADDRESS(ROW(),4))=6</formula>
    </cfRule>
  </conditionalFormatting>
  <conditionalFormatting sqref="H6:H36 Q6:Q36">
    <cfRule type="expression" priority="34" dxfId="343" stopIfTrue="1">
      <formula>INDIRECT(ADDRESS(ROW(),4))=7</formula>
    </cfRule>
    <cfRule type="expression" priority="35" dxfId="344" stopIfTrue="1">
      <formula>INDIRECT(ADDRESS(ROW(),4))=6</formula>
    </cfRule>
  </conditionalFormatting>
  <conditionalFormatting sqref="K6:L18 K34:L36">
    <cfRule type="expression" priority="30" dxfId="342" stopIfTrue="1">
      <formula>INDIRECT(ADDRESS(ROW(),4))=7</formula>
    </cfRule>
  </conditionalFormatting>
  <conditionalFormatting sqref="V6:V36">
    <cfRule type="expression" priority="28" dxfId="343" stopIfTrue="1">
      <formula>INDIRECT(ADDRESS(ROW(),4))=7</formula>
    </cfRule>
    <cfRule type="expression" priority="29" dxfId="344" stopIfTrue="1">
      <formula>INDIRECT(ADDRESS(ROW(),4))=6</formula>
    </cfRule>
  </conditionalFormatting>
  <conditionalFormatting sqref="T6:T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U6:U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S6:S34">
    <cfRule type="expression" priority="22" dxfId="343" stopIfTrue="1">
      <formula>INDIRECT(ADDRESS(ROW(),4))=7</formula>
    </cfRule>
    <cfRule type="expression" priority="23" dxfId="344" stopIfTrue="1">
      <formula>INDIRECT(ADDRESS(ROW(),4))=6</formula>
    </cfRule>
  </conditionalFormatting>
  <conditionalFormatting sqref="B6:B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W6:W36">
    <cfRule type="cellIs" priority="18" dxfId="345" operator="lessThan" stopIfTrue="1">
      <formula>-0.01</formula>
    </cfRule>
    <cfRule type="cellIs" priority="19" dxfId="346" operator="greaterThan" stopIfTrue="1">
      <formula>0.01</formula>
    </cfRule>
  </conditionalFormatting>
  <conditionalFormatting sqref="I24:J25">
    <cfRule type="expression" priority="17" dxfId="342" stopIfTrue="1">
      <formula>INDIRECT(ADDRESS(ROW(),4))=7</formula>
    </cfRule>
  </conditionalFormatting>
  <conditionalFormatting sqref="K24:L25">
    <cfRule type="expression" priority="16" dxfId="342" stopIfTrue="1">
      <formula>INDIRECT(ADDRESS(ROW(),4))=7</formula>
    </cfRule>
  </conditionalFormatting>
  <conditionalFormatting sqref="I31:J33">
    <cfRule type="expression" priority="13" dxfId="342" stopIfTrue="1">
      <formula>INDIRECT(ADDRESS(ROW(),4))=7</formula>
    </cfRule>
  </conditionalFormatting>
  <conditionalFormatting sqref="K31:L33">
    <cfRule type="expression" priority="12" dxfId="342" stopIfTrue="1">
      <formula>INDIRECT(ADDRESS(ROW(),4))=7</formula>
    </cfRule>
  </conditionalFormatting>
  <conditionalFormatting sqref="M6:N36">
    <cfRule type="expression" priority="11" dxfId="342" stopIfTrue="1">
      <formula>INDIRECT(ADDRESS(ROW(),4))=7</formula>
    </cfRule>
  </conditionalFormatting>
  <conditionalFormatting sqref="R6:R34">
    <cfRule type="expression" priority="9" dxfId="343" stopIfTrue="1">
      <formula>INDIRECT(ADDRESS(ROW(),4))=7</formula>
    </cfRule>
    <cfRule type="expression" priority="10" dxfId="344" stopIfTrue="1">
      <formula>INDIRECT(ADDRESS(ROW(),4))=6</formula>
    </cfRule>
  </conditionalFormatting>
  <conditionalFormatting sqref="I19:J23">
    <cfRule type="expression" priority="8" dxfId="342" stopIfTrue="1">
      <formula>INDIRECT(ADDRESS(ROW(),4))=7</formula>
    </cfRule>
  </conditionalFormatting>
  <conditionalFormatting sqref="K19:L23">
    <cfRule type="expression" priority="7" dxfId="342" stopIfTrue="1">
      <formula>INDIRECT(ADDRESS(ROW(),4))=7</formula>
    </cfRule>
  </conditionalFormatting>
  <conditionalFormatting sqref="I26:J30">
    <cfRule type="expression" priority="6" dxfId="342" stopIfTrue="1">
      <formula>INDIRECT(ADDRESS(ROW(),4))=7</formula>
    </cfRule>
  </conditionalFormatting>
  <conditionalFormatting sqref="K26:L30">
    <cfRule type="expression" priority="5" dxfId="342" stopIfTrue="1">
      <formula>INDIRECT(ADDRESS(ROW(),4))=7</formula>
    </cfRule>
  </conditionalFormatting>
  <conditionalFormatting sqref="S35:S36">
    <cfRule type="expression" priority="3" dxfId="343" stopIfTrue="1">
      <formula>INDIRECT(ADDRESS(ROW(),4))=7</formula>
    </cfRule>
    <cfRule type="expression" priority="4" dxfId="344" stopIfTrue="1">
      <formula>INDIRECT(ADDRESS(ROW(),4))=6</formula>
    </cfRule>
  </conditionalFormatting>
  <conditionalFormatting sqref="R35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9"/>
  <dimension ref="B1:X48"/>
  <sheetViews>
    <sheetView showGridLines="0" zoomScalePageLayoutView="0" workbookViewId="0" topLeftCell="A8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2</v>
      </c>
      <c r="E3" s="48"/>
      <c r="F3" s="187">
        <f>DATEVALUE("1."&amp;B3&amp;"."&amp;Jahr)</f>
        <v>42401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42401</v>
      </c>
      <c r="C6" s="57">
        <f>F3</f>
        <v>42401</v>
      </c>
      <c r="D6" s="57" t="b">
        <f ca="1">IF(C6&lt;TODAY(),TRUE,FALSE)</f>
        <v>0</v>
      </c>
      <c r="E6" s="58">
        <f>WEEKDAY(C6,2)</f>
        <v>1</v>
      </c>
      <c r="F6" s="59" t="str">
        <f>IF(E6&lt;&gt;0,CHOOSE(E6,"Mo","Di","Mi","Do","Fr","Sa","So"),"")</f>
        <v>Mo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42402</v>
      </c>
      <c r="C7" s="71">
        <f>C6+1</f>
        <v>42402</v>
      </c>
      <c r="D7" s="71" t="b">
        <f aca="true" ca="1" t="shared" si="1" ref="D7:D36">IF(C7&lt;TODAY(),TRUE,FALSE)</f>
        <v>0</v>
      </c>
      <c r="E7" s="72">
        <f>WEEKDAY(C7,2)</f>
        <v>2</v>
      </c>
      <c r="F7" s="73" t="str">
        <f aca="true" t="shared" si="2" ref="F7:F36">IF(E7&lt;&gt;0,CHOOSE(E7,"Mo","Di","Mi","Do","Fr","Sa","So"),"")</f>
        <v>Di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42403</v>
      </c>
      <c r="C8" s="71">
        <f aca="true" t="shared" si="5" ref="C8:C36">C7+1</f>
        <v>42403</v>
      </c>
      <c r="D8" s="71" t="b">
        <f ca="1" t="shared" si="1"/>
        <v>0</v>
      </c>
      <c r="E8" s="72">
        <f>WEEKDAY(C8,2)</f>
        <v>3</v>
      </c>
      <c r="F8" s="73" t="str">
        <f t="shared" si="2"/>
        <v>Mi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42404</v>
      </c>
      <c r="C9" s="71">
        <f t="shared" si="5"/>
        <v>42404</v>
      </c>
      <c r="D9" s="71" t="b">
        <f ca="1" t="shared" si="1"/>
        <v>0</v>
      </c>
      <c r="E9" s="72">
        <f>WEEKDAY(C9,2)</f>
        <v>4</v>
      </c>
      <c r="F9" s="73" t="str">
        <f t="shared" si="2"/>
        <v>Do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42405</v>
      </c>
      <c r="C10" s="71">
        <f t="shared" si="5"/>
        <v>42405</v>
      </c>
      <c r="D10" s="71" t="b">
        <f ca="1" t="shared" si="1"/>
        <v>0</v>
      </c>
      <c r="E10" s="72">
        <f aca="true" t="shared" si="6" ref="E10:E36">WEEKDAY(C10,2)</f>
        <v>5</v>
      </c>
      <c r="F10" s="73" t="str">
        <f t="shared" si="2"/>
        <v>Fr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42406</v>
      </c>
      <c r="C11" s="71">
        <f t="shared" si="5"/>
        <v>42406</v>
      </c>
      <c r="D11" s="71" t="b">
        <f ca="1" t="shared" si="1"/>
        <v>0</v>
      </c>
      <c r="E11" s="72">
        <f t="shared" si="6"/>
        <v>6</v>
      </c>
      <c r="F11" s="73" t="str">
        <f t="shared" si="2"/>
        <v>Sa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42407</v>
      </c>
      <c r="C12" s="71">
        <f t="shared" si="5"/>
        <v>42407</v>
      </c>
      <c r="D12" s="71" t="b">
        <f ca="1" t="shared" si="1"/>
        <v>0</v>
      </c>
      <c r="E12" s="72">
        <f t="shared" si="6"/>
        <v>7</v>
      </c>
      <c r="F12" s="73" t="str">
        <f t="shared" si="2"/>
        <v>So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42408</v>
      </c>
      <c r="C13" s="71">
        <f t="shared" si="5"/>
        <v>42408</v>
      </c>
      <c r="D13" s="71" t="b">
        <f ca="1" t="shared" si="1"/>
        <v>0</v>
      </c>
      <c r="E13" s="72">
        <f t="shared" si="6"/>
        <v>1</v>
      </c>
      <c r="F13" s="73" t="str">
        <f t="shared" si="2"/>
        <v>Mo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42409</v>
      </c>
      <c r="C14" s="71">
        <f t="shared" si="5"/>
        <v>42409</v>
      </c>
      <c r="D14" s="71" t="b">
        <f ca="1" t="shared" si="1"/>
        <v>0</v>
      </c>
      <c r="E14" s="72">
        <f t="shared" si="6"/>
        <v>2</v>
      </c>
      <c r="F14" s="73" t="str">
        <f t="shared" si="2"/>
        <v>Di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42410</v>
      </c>
      <c r="C15" s="71">
        <f t="shared" si="5"/>
        <v>42410</v>
      </c>
      <c r="D15" s="71" t="b">
        <f ca="1" t="shared" si="1"/>
        <v>0</v>
      </c>
      <c r="E15" s="72">
        <f t="shared" si="6"/>
        <v>3</v>
      </c>
      <c r="F15" s="73" t="str">
        <f t="shared" si="2"/>
        <v>Mi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42411</v>
      </c>
      <c r="C16" s="71">
        <f t="shared" si="5"/>
        <v>42411</v>
      </c>
      <c r="D16" s="71" t="b">
        <f ca="1" t="shared" si="1"/>
        <v>0</v>
      </c>
      <c r="E16" s="72">
        <f t="shared" si="6"/>
        <v>4</v>
      </c>
      <c r="F16" s="73" t="str">
        <f t="shared" si="2"/>
        <v>Do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42412</v>
      </c>
      <c r="C17" s="71">
        <f t="shared" si="5"/>
        <v>42412</v>
      </c>
      <c r="D17" s="71" t="b">
        <f ca="1" t="shared" si="1"/>
        <v>0</v>
      </c>
      <c r="E17" s="72">
        <f t="shared" si="6"/>
        <v>5</v>
      </c>
      <c r="F17" s="73" t="str">
        <f t="shared" si="2"/>
        <v>Fr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42413</v>
      </c>
      <c r="C18" s="71">
        <f t="shared" si="5"/>
        <v>42413</v>
      </c>
      <c r="D18" s="71" t="b">
        <f ca="1" t="shared" si="1"/>
        <v>0</v>
      </c>
      <c r="E18" s="72">
        <f t="shared" si="6"/>
        <v>6</v>
      </c>
      <c r="F18" s="73" t="str">
        <f t="shared" si="2"/>
        <v>Sa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42414</v>
      </c>
      <c r="C19" s="71">
        <f t="shared" si="5"/>
        <v>42414</v>
      </c>
      <c r="D19" s="71" t="b">
        <f ca="1" t="shared" si="1"/>
        <v>0</v>
      </c>
      <c r="E19" s="72">
        <f t="shared" si="6"/>
        <v>7</v>
      </c>
      <c r="F19" s="73" t="str">
        <f t="shared" si="2"/>
        <v>So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42415</v>
      </c>
      <c r="C20" s="71">
        <f t="shared" si="5"/>
        <v>42415</v>
      </c>
      <c r="D20" s="71" t="b">
        <f ca="1" t="shared" si="1"/>
        <v>0</v>
      </c>
      <c r="E20" s="72">
        <f t="shared" si="6"/>
        <v>1</v>
      </c>
      <c r="F20" s="73" t="str">
        <f t="shared" si="2"/>
        <v>Mo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42416</v>
      </c>
      <c r="C21" s="71">
        <f t="shared" si="5"/>
        <v>42416</v>
      </c>
      <c r="D21" s="71" t="b">
        <f ca="1" t="shared" si="1"/>
        <v>0</v>
      </c>
      <c r="E21" s="72">
        <f t="shared" si="6"/>
        <v>2</v>
      </c>
      <c r="F21" s="73" t="str">
        <f t="shared" si="2"/>
        <v>Di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42417</v>
      </c>
      <c r="C22" s="71">
        <f t="shared" si="5"/>
        <v>42417</v>
      </c>
      <c r="D22" s="71" t="b">
        <f ca="1" t="shared" si="1"/>
        <v>0</v>
      </c>
      <c r="E22" s="72">
        <f t="shared" si="6"/>
        <v>3</v>
      </c>
      <c r="F22" s="73" t="str">
        <f t="shared" si="2"/>
        <v>Mi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42418</v>
      </c>
      <c r="C23" s="71">
        <f t="shared" si="5"/>
        <v>42418</v>
      </c>
      <c r="D23" s="71" t="b">
        <f ca="1" t="shared" si="1"/>
        <v>0</v>
      </c>
      <c r="E23" s="72">
        <f t="shared" si="6"/>
        <v>4</v>
      </c>
      <c r="F23" s="73" t="str">
        <f t="shared" si="2"/>
        <v>Do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42419</v>
      </c>
      <c r="C24" s="71">
        <f t="shared" si="5"/>
        <v>42419</v>
      </c>
      <c r="D24" s="71" t="b">
        <f ca="1" t="shared" si="1"/>
        <v>0</v>
      </c>
      <c r="E24" s="72">
        <f t="shared" si="6"/>
        <v>5</v>
      </c>
      <c r="F24" s="73" t="str">
        <f t="shared" si="2"/>
        <v>Fr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42420</v>
      </c>
      <c r="C25" s="71">
        <f t="shared" si="5"/>
        <v>42420</v>
      </c>
      <c r="D25" s="71" t="b">
        <f ca="1" t="shared" si="1"/>
        <v>0</v>
      </c>
      <c r="E25" s="72">
        <f t="shared" si="6"/>
        <v>6</v>
      </c>
      <c r="F25" s="73" t="str">
        <f t="shared" si="2"/>
        <v>Sa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42421</v>
      </c>
      <c r="C26" s="71">
        <f t="shared" si="5"/>
        <v>42421</v>
      </c>
      <c r="D26" s="71" t="b">
        <f ca="1" t="shared" si="1"/>
        <v>0</v>
      </c>
      <c r="E26" s="72">
        <f t="shared" si="6"/>
        <v>7</v>
      </c>
      <c r="F26" s="73" t="str">
        <f t="shared" si="2"/>
        <v>So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42422</v>
      </c>
      <c r="C27" s="71">
        <f t="shared" si="5"/>
        <v>42422</v>
      </c>
      <c r="D27" s="71" t="b">
        <f ca="1" t="shared" si="1"/>
        <v>0</v>
      </c>
      <c r="E27" s="72">
        <f t="shared" si="6"/>
        <v>1</v>
      </c>
      <c r="F27" s="73" t="str">
        <f t="shared" si="2"/>
        <v>Mo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42423</v>
      </c>
      <c r="C28" s="71">
        <f t="shared" si="5"/>
        <v>42423</v>
      </c>
      <c r="D28" s="71" t="b">
        <f ca="1" t="shared" si="1"/>
        <v>0</v>
      </c>
      <c r="E28" s="72">
        <f t="shared" si="6"/>
        <v>2</v>
      </c>
      <c r="F28" s="73" t="str">
        <f t="shared" si="2"/>
        <v>Di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42424</v>
      </c>
      <c r="C29" s="71">
        <f t="shared" si="5"/>
        <v>42424</v>
      </c>
      <c r="D29" s="71" t="b">
        <f ca="1" t="shared" si="1"/>
        <v>0</v>
      </c>
      <c r="E29" s="72">
        <f t="shared" si="6"/>
        <v>3</v>
      </c>
      <c r="F29" s="73" t="str">
        <f t="shared" si="2"/>
        <v>Mi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42425</v>
      </c>
      <c r="C30" s="71">
        <f t="shared" si="5"/>
        <v>42425</v>
      </c>
      <c r="D30" s="71" t="b">
        <f ca="1" t="shared" si="1"/>
        <v>0</v>
      </c>
      <c r="E30" s="72">
        <f t="shared" si="6"/>
        <v>4</v>
      </c>
      <c r="F30" s="73" t="str">
        <f t="shared" si="2"/>
        <v>Do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42426</v>
      </c>
      <c r="C31" s="71">
        <f t="shared" si="5"/>
        <v>42426</v>
      </c>
      <c r="D31" s="71" t="b">
        <f ca="1" t="shared" si="1"/>
        <v>0</v>
      </c>
      <c r="E31" s="72">
        <f t="shared" si="6"/>
        <v>5</v>
      </c>
      <c r="F31" s="73" t="str">
        <f t="shared" si="2"/>
        <v>Fr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42427</v>
      </c>
      <c r="C32" s="71">
        <f t="shared" si="5"/>
        <v>42427</v>
      </c>
      <c r="D32" s="71" t="b">
        <f ca="1" t="shared" si="1"/>
        <v>0</v>
      </c>
      <c r="E32" s="72">
        <f t="shared" si="6"/>
        <v>6</v>
      </c>
      <c r="F32" s="73" t="str">
        <f t="shared" si="2"/>
        <v>Sa</v>
      </c>
      <c r="G32" s="73" t="e">
        <f>VLOOKUP(C32,Parameter!$C$21:$D$36,2,FALSE)</f>
        <v>#N/A</v>
      </c>
      <c r="H32" s="74">
        <f>IF(B32&lt;&gt;"",IF(ISNA(G32),VLOOKUP(F32,Parameter!$B$10:$E$16,4,FALSE),G32),"")</f>
        <v>0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42428</v>
      </c>
      <c r="C33" s="71">
        <f t="shared" si="5"/>
        <v>42428</v>
      </c>
      <c r="D33" s="71" t="b">
        <f ca="1" t="shared" si="1"/>
        <v>0</v>
      </c>
      <c r="E33" s="72">
        <f t="shared" si="6"/>
        <v>7</v>
      </c>
      <c r="F33" s="73" t="str">
        <f t="shared" si="2"/>
        <v>So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42429</v>
      </c>
      <c r="C34" s="71">
        <f t="shared" si="5"/>
        <v>42429</v>
      </c>
      <c r="D34" s="71" t="b">
        <f ca="1" t="shared" si="1"/>
        <v>0</v>
      </c>
      <c r="E34" s="72">
        <f t="shared" si="6"/>
        <v>1</v>
      </c>
      <c r="F34" s="73" t="str">
        <f t="shared" si="2"/>
        <v>Mo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</c>
      <c r="C35" s="71">
        <f t="shared" si="5"/>
        <v>42430</v>
      </c>
      <c r="D35" s="71" t="b">
        <f ca="1" t="shared" si="1"/>
        <v>0</v>
      </c>
      <c r="E35" s="72">
        <f t="shared" si="6"/>
        <v>2</v>
      </c>
      <c r="F35" s="73" t="str">
        <f t="shared" si="2"/>
        <v>Di</v>
      </c>
      <c r="G35" s="73" t="e">
        <f>VLOOKUP(C35,Parameter!$C$21:$D$36,2,FALSE)</f>
        <v>#N/A</v>
      </c>
      <c r="H35" s="74">
        <f>IF(B35&lt;&gt;"",IF(ISNA(G35),VLOOKUP(F35,Parameter!$B$10:$E$16,4,FALSE),G35),"")</f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42431</v>
      </c>
      <c r="D36" s="83" t="b">
        <f ca="1" t="shared" si="1"/>
        <v>0</v>
      </c>
      <c r="E36" s="84">
        <f t="shared" si="6"/>
        <v>3</v>
      </c>
      <c r="F36" s="85" t="str">
        <f t="shared" si="2"/>
        <v>Mi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Jan!V47</f>
        <v>-92.666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-260.666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B1:X48"/>
  <sheetViews>
    <sheetView showGridLines="0" zoomScalePageLayoutView="0" workbookViewId="0" topLeftCell="A1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3</v>
      </c>
      <c r="E3" s="48"/>
      <c r="F3" s="187">
        <f>DATEVALUE("1."&amp;B3&amp;"."&amp;Jahr)</f>
        <v>42430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42430</v>
      </c>
      <c r="C6" s="57">
        <f>F3</f>
        <v>42430</v>
      </c>
      <c r="D6" s="57" t="b">
        <f ca="1">IF(C6&lt;TODAY(),TRUE,FALSE)</f>
        <v>0</v>
      </c>
      <c r="E6" s="58">
        <f>WEEKDAY(C6,2)</f>
        <v>2</v>
      </c>
      <c r="F6" s="59" t="str">
        <f>IF(E6&lt;&gt;0,CHOOSE(E6,"Mo","Di","Mi","Do","Fr","Sa","So"),"")</f>
        <v>Di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42431</v>
      </c>
      <c r="C7" s="71">
        <f>C6+1</f>
        <v>42431</v>
      </c>
      <c r="D7" s="71" t="b">
        <f aca="true" ca="1" t="shared" si="1" ref="D7:D36">IF(C7&lt;TODAY(),TRUE,FALSE)</f>
        <v>0</v>
      </c>
      <c r="E7" s="72">
        <f>WEEKDAY(C7,2)</f>
        <v>3</v>
      </c>
      <c r="F7" s="73" t="str">
        <f aca="true" t="shared" si="2" ref="F7:F36">IF(E7&lt;&gt;0,CHOOSE(E7,"Mo","Di","Mi","Do","Fr","Sa","So"),"")</f>
        <v>Mi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42432</v>
      </c>
      <c r="C8" s="71">
        <f aca="true" t="shared" si="5" ref="C8:C36">C7+1</f>
        <v>42432</v>
      </c>
      <c r="D8" s="71" t="b">
        <f ca="1" t="shared" si="1"/>
        <v>0</v>
      </c>
      <c r="E8" s="72">
        <f>WEEKDAY(C8,2)</f>
        <v>4</v>
      </c>
      <c r="F8" s="73" t="str">
        <f t="shared" si="2"/>
        <v>Do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42433</v>
      </c>
      <c r="C9" s="71">
        <f t="shared" si="5"/>
        <v>42433</v>
      </c>
      <c r="D9" s="71" t="b">
        <f ca="1" t="shared" si="1"/>
        <v>0</v>
      </c>
      <c r="E9" s="72">
        <f>WEEKDAY(C9,2)</f>
        <v>5</v>
      </c>
      <c r="F9" s="73" t="str">
        <f t="shared" si="2"/>
        <v>Fr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42434</v>
      </c>
      <c r="C10" s="71">
        <f t="shared" si="5"/>
        <v>42434</v>
      </c>
      <c r="D10" s="71" t="b">
        <f ca="1" t="shared" si="1"/>
        <v>0</v>
      </c>
      <c r="E10" s="72">
        <f aca="true" t="shared" si="6" ref="E10:E36">WEEKDAY(C10,2)</f>
        <v>6</v>
      </c>
      <c r="F10" s="73" t="str">
        <f t="shared" si="2"/>
        <v>Sa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42435</v>
      </c>
      <c r="C11" s="71">
        <f t="shared" si="5"/>
        <v>42435</v>
      </c>
      <c r="D11" s="71" t="b">
        <f ca="1" t="shared" si="1"/>
        <v>0</v>
      </c>
      <c r="E11" s="72">
        <f t="shared" si="6"/>
        <v>7</v>
      </c>
      <c r="F11" s="73" t="str">
        <f t="shared" si="2"/>
        <v>So</v>
      </c>
      <c r="G11" s="73" t="e">
        <f>VLOOKUP(C11,Parameter!$C$21:$D$36,2,FALSE)</f>
        <v>#N/A</v>
      </c>
      <c r="H11" s="74">
        <f>IF(B11&lt;&gt;"",IF(ISNA(G11),VLOOKUP(F11,Parameter!$B$10:$E$16,4,FALSE),G11),"")</f>
        <v>0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0</v>
      </c>
    </row>
    <row r="12" spans="2:23" s="69" customFormat="1" ht="15" customHeight="1">
      <c r="B12" s="70">
        <f>IF(AND(MONTH(C12)=B$3,[0]!Eintritt&lt;=C12,[0]!Austritt&gt;=C12),C12,"")</f>
        <v>42436</v>
      </c>
      <c r="C12" s="71">
        <f t="shared" si="5"/>
        <v>42436</v>
      </c>
      <c r="D12" s="71" t="b">
        <f ca="1" t="shared" si="1"/>
        <v>0</v>
      </c>
      <c r="E12" s="72">
        <f t="shared" si="6"/>
        <v>1</v>
      </c>
      <c r="F12" s="73" t="str">
        <f t="shared" si="2"/>
        <v>Mo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42437</v>
      </c>
      <c r="C13" s="71">
        <f t="shared" si="5"/>
        <v>42437</v>
      </c>
      <c r="D13" s="71" t="b">
        <f ca="1" t="shared" si="1"/>
        <v>0</v>
      </c>
      <c r="E13" s="72">
        <f t="shared" si="6"/>
        <v>2</v>
      </c>
      <c r="F13" s="73" t="str">
        <f t="shared" si="2"/>
        <v>Di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42438</v>
      </c>
      <c r="C14" s="71">
        <f t="shared" si="5"/>
        <v>42438</v>
      </c>
      <c r="D14" s="71" t="b">
        <f ca="1" t="shared" si="1"/>
        <v>0</v>
      </c>
      <c r="E14" s="72">
        <f t="shared" si="6"/>
        <v>3</v>
      </c>
      <c r="F14" s="73" t="str">
        <f t="shared" si="2"/>
        <v>Mi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42439</v>
      </c>
      <c r="C15" s="71">
        <f t="shared" si="5"/>
        <v>42439</v>
      </c>
      <c r="D15" s="71" t="b">
        <f ca="1" t="shared" si="1"/>
        <v>0</v>
      </c>
      <c r="E15" s="72">
        <f t="shared" si="6"/>
        <v>4</v>
      </c>
      <c r="F15" s="73" t="str">
        <f t="shared" si="2"/>
        <v>Do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42440</v>
      </c>
      <c r="C16" s="71">
        <f t="shared" si="5"/>
        <v>42440</v>
      </c>
      <c r="D16" s="71" t="b">
        <f ca="1" t="shared" si="1"/>
        <v>0</v>
      </c>
      <c r="E16" s="72">
        <f t="shared" si="6"/>
        <v>5</v>
      </c>
      <c r="F16" s="73" t="str">
        <f t="shared" si="2"/>
        <v>Fr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42441</v>
      </c>
      <c r="C17" s="71">
        <f t="shared" si="5"/>
        <v>42441</v>
      </c>
      <c r="D17" s="71" t="b">
        <f ca="1" t="shared" si="1"/>
        <v>0</v>
      </c>
      <c r="E17" s="72">
        <f t="shared" si="6"/>
        <v>6</v>
      </c>
      <c r="F17" s="73" t="str">
        <f t="shared" si="2"/>
        <v>Sa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42442</v>
      </c>
      <c r="C18" s="71">
        <f t="shared" si="5"/>
        <v>42442</v>
      </c>
      <c r="D18" s="71" t="b">
        <f ca="1" t="shared" si="1"/>
        <v>0</v>
      </c>
      <c r="E18" s="72">
        <f t="shared" si="6"/>
        <v>7</v>
      </c>
      <c r="F18" s="73" t="str">
        <f t="shared" si="2"/>
        <v>So</v>
      </c>
      <c r="G18" s="73" t="e">
        <f>VLOOKUP(C18,Parameter!$C$21:$D$36,2,FALSE)</f>
        <v>#N/A</v>
      </c>
      <c r="H18" s="74">
        <f>IF(B18&lt;&gt;"",IF(ISNA(G18),VLOOKUP(F18,Parameter!$B$10:$E$16,4,FALSE),G18),"")</f>
        <v>0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0</v>
      </c>
    </row>
    <row r="19" spans="2:23" s="69" customFormat="1" ht="15" customHeight="1">
      <c r="B19" s="70">
        <f>IF(AND(MONTH(C19)=B$3,[0]!Eintritt&lt;=C19,[0]!Austritt&gt;=C19),C19,"")</f>
        <v>42443</v>
      </c>
      <c r="C19" s="71">
        <f t="shared" si="5"/>
        <v>42443</v>
      </c>
      <c r="D19" s="71" t="b">
        <f ca="1" t="shared" si="1"/>
        <v>0</v>
      </c>
      <c r="E19" s="72">
        <f t="shared" si="6"/>
        <v>1</v>
      </c>
      <c r="F19" s="73" t="str">
        <f t="shared" si="2"/>
        <v>Mo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42444</v>
      </c>
      <c r="C20" s="71">
        <f t="shared" si="5"/>
        <v>42444</v>
      </c>
      <c r="D20" s="71" t="b">
        <f ca="1" t="shared" si="1"/>
        <v>0</v>
      </c>
      <c r="E20" s="72">
        <f t="shared" si="6"/>
        <v>2</v>
      </c>
      <c r="F20" s="73" t="str">
        <f t="shared" si="2"/>
        <v>Di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42445</v>
      </c>
      <c r="C21" s="71">
        <f t="shared" si="5"/>
        <v>42445</v>
      </c>
      <c r="D21" s="71" t="b">
        <f ca="1" t="shared" si="1"/>
        <v>0</v>
      </c>
      <c r="E21" s="72">
        <f t="shared" si="6"/>
        <v>3</v>
      </c>
      <c r="F21" s="73" t="str">
        <f t="shared" si="2"/>
        <v>Mi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42446</v>
      </c>
      <c r="C22" s="71">
        <f t="shared" si="5"/>
        <v>42446</v>
      </c>
      <c r="D22" s="71" t="b">
        <f ca="1" t="shared" si="1"/>
        <v>0</v>
      </c>
      <c r="E22" s="72">
        <f t="shared" si="6"/>
        <v>4</v>
      </c>
      <c r="F22" s="73" t="str">
        <f t="shared" si="2"/>
        <v>Do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42447</v>
      </c>
      <c r="C23" s="71">
        <f t="shared" si="5"/>
        <v>42447</v>
      </c>
      <c r="D23" s="71" t="b">
        <f ca="1" t="shared" si="1"/>
        <v>0</v>
      </c>
      <c r="E23" s="72">
        <f t="shared" si="6"/>
        <v>5</v>
      </c>
      <c r="F23" s="73" t="str">
        <f t="shared" si="2"/>
        <v>Fr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42448</v>
      </c>
      <c r="C24" s="71">
        <f t="shared" si="5"/>
        <v>42448</v>
      </c>
      <c r="D24" s="71" t="b">
        <f ca="1" t="shared" si="1"/>
        <v>0</v>
      </c>
      <c r="E24" s="72">
        <f t="shared" si="6"/>
        <v>6</v>
      </c>
      <c r="F24" s="73" t="str">
        <f t="shared" si="2"/>
        <v>Sa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42449</v>
      </c>
      <c r="C25" s="71">
        <f t="shared" si="5"/>
        <v>42449</v>
      </c>
      <c r="D25" s="71" t="b">
        <f ca="1" t="shared" si="1"/>
        <v>0</v>
      </c>
      <c r="E25" s="72">
        <f t="shared" si="6"/>
        <v>7</v>
      </c>
      <c r="F25" s="73" t="str">
        <f t="shared" si="2"/>
        <v>So</v>
      </c>
      <c r="G25" s="73" t="e">
        <f>VLOOKUP(C25,Parameter!$C$21:$D$36,2,FALSE)</f>
        <v>#N/A</v>
      </c>
      <c r="H25" s="74">
        <f>IF(B25&lt;&gt;"",IF(ISNA(G25),VLOOKUP(F25,Parameter!$B$10:$E$16,4,FALSE),G25),"")</f>
        <v>0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0</v>
      </c>
    </row>
    <row r="26" spans="2:23" s="69" customFormat="1" ht="15" customHeight="1">
      <c r="B26" s="70">
        <f>IF(AND(MONTH(C26)=B$3,[0]!Eintritt&lt;=C26,[0]!Austritt&gt;=C26),C26,"")</f>
        <v>42450</v>
      </c>
      <c r="C26" s="71">
        <f t="shared" si="5"/>
        <v>42450</v>
      </c>
      <c r="D26" s="71" t="b">
        <f ca="1" t="shared" si="1"/>
        <v>0</v>
      </c>
      <c r="E26" s="72">
        <f t="shared" si="6"/>
        <v>1</v>
      </c>
      <c r="F26" s="73" t="str">
        <f t="shared" si="2"/>
        <v>Mo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42451</v>
      </c>
      <c r="C27" s="71">
        <f t="shared" si="5"/>
        <v>42451</v>
      </c>
      <c r="D27" s="71" t="b">
        <f ca="1" t="shared" si="1"/>
        <v>0</v>
      </c>
      <c r="E27" s="72">
        <f t="shared" si="6"/>
        <v>2</v>
      </c>
      <c r="F27" s="73" t="str">
        <f t="shared" si="2"/>
        <v>Di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42452</v>
      </c>
      <c r="C28" s="71">
        <f t="shared" si="5"/>
        <v>42452</v>
      </c>
      <c r="D28" s="71" t="b">
        <f ca="1" t="shared" si="1"/>
        <v>0</v>
      </c>
      <c r="E28" s="72">
        <f t="shared" si="6"/>
        <v>3</v>
      </c>
      <c r="F28" s="73" t="str">
        <f t="shared" si="2"/>
        <v>Mi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42453</v>
      </c>
      <c r="C29" s="71">
        <f t="shared" si="5"/>
        <v>42453</v>
      </c>
      <c r="D29" s="71" t="b">
        <f ca="1" t="shared" si="1"/>
        <v>0</v>
      </c>
      <c r="E29" s="72">
        <f t="shared" si="6"/>
        <v>4</v>
      </c>
      <c r="F29" s="73" t="str">
        <f t="shared" si="2"/>
        <v>Do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42454</v>
      </c>
      <c r="C30" s="71">
        <f t="shared" si="5"/>
        <v>42454</v>
      </c>
      <c r="D30" s="71" t="b">
        <f ca="1" t="shared" si="1"/>
        <v>0</v>
      </c>
      <c r="E30" s="72">
        <f t="shared" si="6"/>
        <v>5</v>
      </c>
      <c r="F30" s="73" t="str">
        <f t="shared" si="2"/>
        <v>Fr</v>
      </c>
      <c r="G30" s="73" t="str">
        <f>VLOOKUP(C30,Parameter!$C$21:$D$36,2,FALSE)</f>
        <v>Karfreitag</v>
      </c>
      <c r="H30" s="74" t="str">
        <f>IF(B30&lt;&gt;"",IF(ISNA(G30),VLOOKUP(F30,Parameter!$B$10:$E$16,4,FALSE),G30),"")</f>
        <v>Karfreitag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42455</v>
      </c>
      <c r="C31" s="71">
        <f t="shared" si="5"/>
        <v>42455</v>
      </c>
      <c r="D31" s="71" t="b">
        <f ca="1" t="shared" si="1"/>
        <v>0</v>
      </c>
      <c r="E31" s="72">
        <f t="shared" si="6"/>
        <v>6</v>
      </c>
      <c r="F31" s="73" t="str">
        <f t="shared" si="2"/>
        <v>Sa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42456</v>
      </c>
      <c r="C32" s="71">
        <f t="shared" si="5"/>
        <v>42456</v>
      </c>
      <c r="D32" s="71" t="b">
        <f ca="1" t="shared" si="1"/>
        <v>0</v>
      </c>
      <c r="E32" s="72">
        <f t="shared" si="6"/>
        <v>7</v>
      </c>
      <c r="F32" s="73" t="str">
        <f t="shared" si="2"/>
        <v>So</v>
      </c>
      <c r="G32" s="73" t="str">
        <f>VLOOKUP(C32,Parameter!$C$21:$D$36,2,FALSE)</f>
        <v>Ostersonntag</v>
      </c>
      <c r="H32" s="74" t="str">
        <f>IF(B32&lt;&gt;"",IF(ISNA(G32),VLOOKUP(F32,Parameter!$B$10:$E$16,4,FALSE),G32),"")</f>
        <v>Ostersonntag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0</v>
      </c>
    </row>
    <row r="33" spans="2:23" s="69" customFormat="1" ht="15" customHeight="1">
      <c r="B33" s="70">
        <f>IF(AND(MONTH(C33)=B$3,[0]!Eintritt&lt;=C33,[0]!Austritt&gt;=C33),C33,"")</f>
        <v>42457</v>
      </c>
      <c r="C33" s="71">
        <f t="shared" si="5"/>
        <v>42457</v>
      </c>
      <c r="D33" s="71" t="b">
        <f ca="1" t="shared" si="1"/>
        <v>0</v>
      </c>
      <c r="E33" s="72">
        <f t="shared" si="6"/>
        <v>1</v>
      </c>
      <c r="F33" s="73" t="str">
        <f t="shared" si="2"/>
        <v>Mo</v>
      </c>
      <c r="G33" s="73" t="str">
        <f>VLOOKUP(C33,Parameter!$C$21:$D$36,2,FALSE)</f>
        <v>Ostermontag</v>
      </c>
      <c r="H33" s="74" t="str">
        <f>IF(B33&lt;&gt;"",IF(ISNA(G33),VLOOKUP(F33,Parameter!$B$10:$E$16,4,FALSE),G33),"")</f>
        <v>Ostermontag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42458</v>
      </c>
      <c r="C34" s="71">
        <f t="shared" si="5"/>
        <v>42458</v>
      </c>
      <c r="D34" s="71" t="b">
        <f ca="1" t="shared" si="1"/>
        <v>0</v>
      </c>
      <c r="E34" s="72">
        <f t="shared" si="6"/>
        <v>2</v>
      </c>
      <c r="F34" s="73" t="str">
        <f t="shared" si="2"/>
        <v>Di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42459</v>
      </c>
      <c r="C35" s="71">
        <f t="shared" si="5"/>
        <v>42459</v>
      </c>
      <c r="D35" s="71" t="b">
        <f ca="1" t="shared" si="1"/>
        <v>0</v>
      </c>
      <c r="E35" s="72">
        <f t="shared" si="6"/>
        <v>3</v>
      </c>
      <c r="F35" s="73" t="str">
        <f t="shared" si="2"/>
        <v>Mi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42460</v>
      </c>
      <c r="C36" s="83">
        <f t="shared" si="5"/>
        <v>42460</v>
      </c>
      <c r="D36" s="83" t="b">
        <f ca="1" t="shared" si="1"/>
        <v>0</v>
      </c>
      <c r="E36" s="84">
        <f t="shared" si="6"/>
        <v>4</v>
      </c>
      <c r="F36" s="85" t="str">
        <f t="shared" si="2"/>
        <v>Do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Feb!V47</f>
        <v>-260.666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-428.666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4</v>
      </c>
      <c r="E3" s="48"/>
      <c r="F3" s="187">
        <f>DATEVALUE("1."&amp;B3&amp;"."&amp;Jahr)</f>
        <v>42461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42461</v>
      </c>
      <c r="C6" s="57">
        <f>F3</f>
        <v>42461</v>
      </c>
      <c r="D6" s="57" t="b">
        <f ca="1">IF(C6&lt;TODAY(),TRUE,FALSE)</f>
        <v>0</v>
      </c>
      <c r="E6" s="58">
        <f>WEEKDAY(C6,2)</f>
        <v>5</v>
      </c>
      <c r="F6" s="59" t="str">
        <f>IF(E6&lt;&gt;0,CHOOSE(E6,"Mo","Di","Mi","Do","Fr","Sa","So"),"")</f>
        <v>Fr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42462</v>
      </c>
      <c r="C7" s="71">
        <f>C6+1</f>
        <v>42462</v>
      </c>
      <c r="D7" s="71" t="b">
        <f aca="true" ca="1" t="shared" si="1" ref="D7:D36">IF(C7&lt;TODAY(),TRUE,FALSE)</f>
        <v>0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42463</v>
      </c>
      <c r="C8" s="71">
        <f aca="true" t="shared" si="5" ref="C8:C36">C7+1</f>
        <v>42463</v>
      </c>
      <c r="D8" s="71" t="b">
        <f ca="1" t="shared" si="1"/>
        <v>0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42464</v>
      </c>
      <c r="C9" s="71">
        <f t="shared" si="5"/>
        <v>42464</v>
      </c>
      <c r="D9" s="71" t="b">
        <f ca="1" t="shared" si="1"/>
        <v>0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42465</v>
      </c>
      <c r="C10" s="71">
        <f t="shared" si="5"/>
        <v>42465</v>
      </c>
      <c r="D10" s="71" t="b">
        <f ca="1" t="shared" si="1"/>
        <v>0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42466</v>
      </c>
      <c r="C11" s="71">
        <f t="shared" si="5"/>
        <v>42466</v>
      </c>
      <c r="D11" s="71" t="b">
        <f ca="1" t="shared" si="1"/>
        <v>0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42467</v>
      </c>
      <c r="C12" s="71">
        <f t="shared" si="5"/>
        <v>42467</v>
      </c>
      <c r="D12" s="71" t="b">
        <f ca="1" t="shared" si="1"/>
        <v>0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42468</v>
      </c>
      <c r="C13" s="71">
        <f t="shared" si="5"/>
        <v>42468</v>
      </c>
      <c r="D13" s="71" t="b">
        <f ca="1" t="shared" si="1"/>
        <v>0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42469</v>
      </c>
      <c r="C14" s="71">
        <f t="shared" si="5"/>
        <v>42469</v>
      </c>
      <c r="D14" s="71" t="b">
        <f ca="1" t="shared" si="1"/>
        <v>0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42470</v>
      </c>
      <c r="C15" s="71">
        <f t="shared" si="5"/>
        <v>42470</v>
      </c>
      <c r="D15" s="71" t="b">
        <f ca="1" t="shared" si="1"/>
        <v>0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42471</v>
      </c>
      <c r="C16" s="71">
        <f t="shared" si="5"/>
        <v>42471</v>
      </c>
      <c r="D16" s="71" t="b">
        <f ca="1" t="shared" si="1"/>
        <v>0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42472</v>
      </c>
      <c r="C17" s="71">
        <f t="shared" si="5"/>
        <v>42472</v>
      </c>
      <c r="D17" s="71" t="b">
        <f ca="1" t="shared" si="1"/>
        <v>0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42473</v>
      </c>
      <c r="C18" s="71">
        <f t="shared" si="5"/>
        <v>42473</v>
      </c>
      <c r="D18" s="71" t="b">
        <f ca="1" t="shared" si="1"/>
        <v>0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42474</v>
      </c>
      <c r="C19" s="71">
        <f t="shared" si="5"/>
        <v>42474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42475</v>
      </c>
      <c r="C20" s="71">
        <f t="shared" si="5"/>
        <v>42475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42476</v>
      </c>
      <c r="C21" s="71">
        <f t="shared" si="5"/>
        <v>42476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42477</v>
      </c>
      <c r="C22" s="71">
        <f t="shared" si="5"/>
        <v>42477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42478</v>
      </c>
      <c r="C23" s="71">
        <f t="shared" si="5"/>
        <v>42478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42479</v>
      </c>
      <c r="C24" s="71">
        <f t="shared" si="5"/>
        <v>42479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42480</v>
      </c>
      <c r="C25" s="71">
        <f t="shared" si="5"/>
        <v>42480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42481</v>
      </c>
      <c r="C26" s="71">
        <f t="shared" si="5"/>
        <v>42481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42482</v>
      </c>
      <c r="C27" s="71">
        <f t="shared" si="5"/>
        <v>42482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42483</v>
      </c>
      <c r="C28" s="71">
        <f t="shared" si="5"/>
        <v>42483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42484</v>
      </c>
      <c r="C29" s="71">
        <f t="shared" si="5"/>
        <v>42484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42485</v>
      </c>
      <c r="C30" s="71">
        <f t="shared" si="5"/>
        <v>42485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42486</v>
      </c>
      <c r="C31" s="71">
        <f t="shared" si="5"/>
        <v>42486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42487</v>
      </c>
      <c r="C32" s="71">
        <f t="shared" si="5"/>
        <v>42487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42488</v>
      </c>
      <c r="C33" s="71">
        <f t="shared" si="5"/>
        <v>42488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42489</v>
      </c>
      <c r="C34" s="71">
        <f t="shared" si="5"/>
        <v>42489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42490</v>
      </c>
      <c r="C35" s="71">
        <f t="shared" si="5"/>
        <v>42490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42491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str">
        <f>VLOOKUP(C36,Parameter!$C$21:$D$36,2,FALSE)</f>
        <v>Tag der Arbeit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Mär!V47</f>
        <v>-428.666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-596.6659999999999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2"/>
  <dimension ref="B1:X48"/>
  <sheetViews>
    <sheetView showGridLines="0" zoomScalePageLayoutView="0" workbookViewId="0" topLeftCell="A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5</v>
      </c>
      <c r="E3" s="48"/>
      <c r="F3" s="187">
        <f>DATEVALUE("1."&amp;B3&amp;"."&amp;Jahr)</f>
        <v>42491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42491</v>
      </c>
      <c r="C6" s="57">
        <f>F3</f>
        <v>42491</v>
      </c>
      <c r="D6" s="57" t="b">
        <f ca="1">IF(C6&lt;TODAY(),TRUE,FALSE)</f>
        <v>0</v>
      </c>
      <c r="E6" s="58">
        <f>WEEKDAY(C6,2)</f>
        <v>7</v>
      </c>
      <c r="F6" s="59" t="str">
        <f>IF(E6&lt;&gt;0,CHOOSE(E6,"Mo","Di","Mi","Do","Fr","Sa","So"),"")</f>
        <v>So</v>
      </c>
      <c r="G6" s="59" t="str">
        <f>VLOOKUP(C6,Parameter!$C$21:$D$36,2,FALSE)</f>
        <v>Tag der Arbeit</v>
      </c>
      <c r="H6" s="60" t="str">
        <f>IF(B6&lt;&gt;"",IF(ISNA(G6),VLOOKUP(F6,Parameter!$B$10:$E$16,4,FALSE),G6),"")</f>
        <v>Tag der Arbeit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0</v>
      </c>
    </row>
    <row r="7" spans="2:23" s="69" customFormat="1" ht="15" customHeight="1">
      <c r="B7" s="70">
        <f>IF(AND(MONTH(C7)=B$3,[0]!Eintritt&lt;=C7,[0]!Austritt&gt;=C7),C7,"")</f>
        <v>42492</v>
      </c>
      <c r="C7" s="71">
        <f>C6+1</f>
        <v>42492</v>
      </c>
      <c r="D7" s="71" t="b">
        <f aca="true" ca="1" t="shared" si="1" ref="D7:D36">IF(C7&lt;TODAY(),TRUE,FALSE)</f>
        <v>0</v>
      </c>
      <c r="E7" s="72">
        <f>WEEKDAY(C7,2)</f>
        <v>1</v>
      </c>
      <c r="F7" s="73" t="str">
        <f aca="true" t="shared" si="2" ref="F7:F36">IF(E7&lt;&gt;0,CHOOSE(E7,"Mo","Di","Mi","Do","Fr","Sa","So"),"")</f>
        <v>Mo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42493</v>
      </c>
      <c r="C8" s="71">
        <f aca="true" t="shared" si="5" ref="C8:C36">C7+1</f>
        <v>42493</v>
      </c>
      <c r="D8" s="71" t="b">
        <f ca="1" t="shared" si="1"/>
        <v>0</v>
      </c>
      <c r="E8" s="72">
        <f>WEEKDAY(C8,2)</f>
        <v>2</v>
      </c>
      <c r="F8" s="73" t="str">
        <f t="shared" si="2"/>
        <v>Di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42494</v>
      </c>
      <c r="C9" s="71">
        <f t="shared" si="5"/>
        <v>42494</v>
      </c>
      <c r="D9" s="71" t="b">
        <f ca="1" t="shared" si="1"/>
        <v>0</v>
      </c>
      <c r="E9" s="72">
        <f>WEEKDAY(C9,2)</f>
        <v>3</v>
      </c>
      <c r="F9" s="73" t="str">
        <f t="shared" si="2"/>
        <v>Mi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42495</v>
      </c>
      <c r="C10" s="71">
        <f t="shared" si="5"/>
        <v>42495</v>
      </c>
      <c r="D10" s="71" t="b">
        <f ca="1" t="shared" si="1"/>
        <v>0</v>
      </c>
      <c r="E10" s="72">
        <f aca="true" t="shared" si="6" ref="E10:E36">WEEKDAY(C10,2)</f>
        <v>4</v>
      </c>
      <c r="F10" s="73" t="str">
        <f t="shared" si="2"/>
        <v>Do</v>
      </c>
      <c r="G10" s="73" t="str">
        <f>VLOOKUP(C10,Parameter!$C$21:$D$36,2,FALSE)</f>
        <v>Auffahrt</v>
      </c>
      <c r="H10" s="74" t="str">
        <f>IF(B10&lt;&gt;"",IF(ISNA(G10),VLOOKUP(F10,Parameter!$B$10:$E$16,4,FALSE),G10),"")</f>
        <v>Auffahrt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42496</v>
      </c>
      <c r="C11" s="71">
        <f t="shared" si="5"/>
        <v>42496</v>
      </c>
      <c r="D11" s="71" t="b">
        <f ca="1" t="shared" si="1"/>
        <v>0</v>
      </c>
      <c r="E11" s="72">
        <f t="shared" si="6"/>
        <v>5</v>
      </c>
      <c r="F11" s="73" t="str">
        <f t="shared" si="2"/>
        <v>Fr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42497</v>
      </c>
      <c r="C12" s="71">
        <f t="shared" si="5"/>
        <v>42497</v>
      </c>
      <c r="D12" s="71" t="b">
        <f ca="1" t="shared" si="1"/>
        <v>0</v>
      </c>
      <c r="E12" s="72">
        <f t="shared" si="6"/>
        <v>6</v>
      </c>
      <c r="F12" s="73" t="str">
        <f t="shared" si="2"/>
        <v>Sa</v>
      </c>
      <c r="G12" s="73" t="e">
        <f>VLOOKUP(C12,Parameter!$C$21:$D$36,2,FALSE)</f>
        <v>#N/A</v>
      </c>
      <c r="H12" s="74">
        <f>IF(B12&lt;&gt;"",IF(ISNA(G12),VLOOKUP(F12,Parameter!$B$10:$E$16,4,FALSE),G12),"")</f>
        <v>0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0</v>
      </c>
    </row>
    <row r="13" spans="2:23" s="69" customFormat="1" ht="15" customHeight="1">
      <c r="B13" s="70">
        <f>IF(AND(MONTH(C13)=B$3,[0]!Eintritt&lt;=C13,[0]!Austritt&gt;=C13),C13,"")</f>
        <v>42498</v>
      </c>
      <c r="C13" s="71">
        <f t="shared" si="5"/>
        <v>42498</v>
      </c>
      <c r="D13" s="71" t="b">
        <f ca="1" t="shared" si="1"/>
        <v>0</v>
      </c>
      <c r="E13" s="72">
        <f t="shared" si="6"/>
        <v>7</v>
      </c>
      <c r="F13" s="73" t="str">
        <f t="shared" si="2"/>
        <v>So</v>
      </c>
      <c r="G13" s="73" t="e">
        <f>VLOOKUP(C13,Parameter!$C$21:$D$36,2,FALSE)</f>
        <v>#N/A</v>
      </c>
      <c r="H13" s="74">
        <f>IF(B13&lt;&gt;"",IF(ISNA(G13),VLOOKUP(F13,Parameter!$B$10:$E$16,4,FALSE),G13),"")</f>
        <v>0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0</v>
      </c>
    </row>
    <row r="14" spans="2:23" s="69" customFormat="1" ht="15" customHeight="1">
      <c r="B14" s="70">
        <f>IF(AND(MONTH(C14)=B$3,[0]!Eintritt&lt;=C14,[0]!Austritt&gt;=C14),C14,"")</f>
        <v>42499</v>
      </c>
      <c r="C14" s="71">
        <f t="shared" si="5"/>
        <v>42499</v>
      </c>
      <c r="D14" s="71" t="b">
        <f ca="1" t="shared" si="1"/>
        <v>0</v>
      </c>
      <c r="E14" s="72">
        <f t="shared" si="6"/>
        <v>1</v>
      </c>
      <c r="F14" s="73" t="str">
        <f t="shared" si="2"/>
        <v>Mo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42500</v>
      </c>
      <c r="C15" s="71">
        <f t="shared" si="5"/>
        <v>42500</v>
      </c>
      <c r="D15" s="71" t="b">
        <f ca="1" t="shared" si="1"/>
        <v>0</v>
      </c>
      <c r="E15" s="72">
        <f t="shared" si="6"/>
        <v>2</v>
      </c>
      <c r="F15" s="73" t="str">
        <f t="shared" si="2"/>
        <v>Di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42501</v>
      </c>
      <c r="C16" s="71">
        <f t="shared" si="5"/>
        <v>42501</v>
      </c>
      <c r="D16" s="71" t="b">
        <f ca="1" t="shared" si="1"/>
        <v>0</v>
      </c>
      <c r="E16" s="72">
        <f t="shared" si="6"/>
        <v>3</v>
      </c>
      <c r="F16" s="73" t="str">
        <f t="shared" si="2"/>
        <v>Mi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42502</v>
      </c>
      <c r="C17" s="71">
        <f t="shared" si="5"/>
        <v>42502</v>
      </c>
      <c r="D17" s="71" t="b">
        <f ca="1" t="shared" si="1"/>
        <v>0</v>
      </c>
      <c r="E17" s="72">
        <f t="shared" si="6"/>
        <v>4</v>
      </c>
      <c r="F17" s="73" t="str">
        <f t="shared" si="2"/>
        <v>Do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42503</v>
      </c>
      <c r="C18" s="71">
        <f t="shared" si="5"/>
        <v>42503</v>
      </c>
      <c r="D18" s="71" t="b">
        <f ca="1" t="shared" si="1"/>
        <v>0</v>
      </c>
      <c r="E18" s="72">
        <f t="shared" si="6"/>
        <v>5</v>
      </c>
      <c r="F18" s="73" t="str">
        <f t="shared" si="2"/>
        <v>Fr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42504</v>
      </c>
      <c r="C19" s="71">
        <f t="shared" si="5"/>
        <v>42504</v>
      </c>
      <c r="D19" s="71" t="b">
        <f ca="1" t="shared" si="1"/>
        <v>0</v>
      </c>
      <c r="E19" s="72">
        <f t="shared" si="6"/>
        <v>6</v>
      </c>
      <c r="F19" s="73" t="str">
        <f t="shared" si="2"/>
        <v>Sa</v>
      </c>
      <c r="G19" s="73" t="e">
        <f>VLOOKUP(C19,Parameter!$C$21:$D$36,2,FALSE)</f>
        <v>#N/A</v>
      </c>
      <c r="H19" s="74">
        <f>IF(B19&lt;&gt;"",IF(ISNA(G19),VLOOKUP(F19,Parameter!$B$10:$E$16,4,FALSE),G19),"")</f>
        <v>0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0</v>
      </c>
    </row>
    <row r="20" spans="2:23" s="69" customFormat="1" ht="15" customHeight="1">
      <c r="B20" s="70">
        <f>IF(AND(MONTH(C20)=B$3,[0]!Eintritt&lt;=C20,[0]!Austritt&gt;=C20),C20,"")</f>
        <v>42505</v>
      </c>
      <c r="C20" s="71">
        <f t="shared" si="5"/>
        <v>42505</v>
      </c>
      <c r="D20" s="71" t="b">
        <f ca="1" t="shared" si="1"/>
        <v>0</v>
      </c>
      <c r="E20" s="72">
        <f t="shared" si="6"/>
        <v>7</v>
      </c>
      <c r="F20" s="73" t="str">
        <f t="shared" si="2"/>
        <v>So</v>
      </c>
      <c r="G20" s="73" t="str">
        <f>VLOOKUP(C20,Parameter!$C$21:$D$36,2,FALSE)</f>
        <v>Pfingstsonntag</v>
      </c>
      <c r="H20" s="74" t="str">
        <f>IF(B20&lt;&gt;"",IF(ISNA(G20),VLOOKUP(F20,Parameter!$B$10:$E$16,4,FALSE),G20),"")</f>
        <v>Pfingstsonntag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0</v>
      </c>
    </row>
    <row r="21" spans="2:23" s="69" customFormat="1" ht="15" customHeight="1">
      <c r="B21" s="70">
        <f>IF(AND(MONTH(C21)=B$3,[0]!Eintritt&lt;=C21,[0]!Austritt&gt;=C21),C21,"")</f>
        <v>42506</v>
      </c>
      <c r="C21" s="71">
        <f t="shared" si="5"/>
        <v>42506</v>
      </c>
      <c r="D21" s="71" t="b">
        <f ca="1" t="shared" si="1"/>
        <v>0</v>
      </c>
      <c r="E21" s="72">
        <f t="shared" si="6"/>
        <v>1</v>
      </c>
      <c r="F21" s="73" t="str">
        <f t="shared" si="2"/>
        <v>Mo</v>
      </c>
      <c r="G21" s="73" t="str">
        <f>VLOOKUP(C21,Parameter!$C$21:$D$36,2,FALSE)</f>
        <v>Pfingstmontag</v>
      </c>
      <c r="H21" s="74" t="str">
        <f>IF(B21&lt;&gt;"",IF(ISNA(G21),VLOOKUP(F21,Parameter!$B$10:$E$16,4,FALSE),G21),"")</f>
        <v>Pfingstmontag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42507</v>
      </c>
      <c r="C22" s="71">
        <f t="shared" si="5"/>
        <v>42507</v>
      </c>
      <c r="D22" s="71" t="b">
        <f ca="1" t="shared" si="1"/>
        <v>0</v>
      </c>
      <c r="E22" s="72">
        <f t="shared" si="6"/>
        <v>2</v>
      </c>
      <c r="F22" s="73" t="str">
        <f t="shared" si="2"/>
        <v>Di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42508</v>
      </c>
      <c r="C23" s="71">
        <f t="shared" si="5"/>
        <v>42508</v>
      </c>
      <c r="D23" s="71" t="b">
        <f ca="1" t="shared" si="1"/>
        <v>0</v>
      </c>
      <c r="E23" s="72">
        <f t="shared" si="6"/>
        <v>3</v>
      </c>
      <c r="F23" s="73" t="str">
        <f t="shared" si="2"/>
        <v>Mi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42509</v>
      </c>
      <c r="C24" s="71">
        <f t="shared" si="5"/>
        <v>42509</v>
      </c>
      <c r="D24" s="71" t="b">
        <f ca="1" t="shared" si="1"/>
        <v>0</v>
      </c>
      <c r="E24" s="72">
        <f t="shared" si="6"/>
        <v>4</v>
      </c>
      <c r="F24" s="73" t="str">
        <f t="shared" si="2"/>
        <v>Do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42510</v>
      </c>
      <c r="C25" s="71">
        <f t="shared" si="5"/>
        <v>42510</v>
      </c>
      <c r="D25" s="71" t="b">
        <f ca="1" t="shared" si="1"/>
        <v>0</v>
      </c>
      <c r="E25" s="72">
        <f t="shared" si="6"/>
        <v>5</v>
      </c>
      <c r="F25" s="73" t="str">
        <f t="shared" si="2"/>
        <v>Fr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42511</v>
      </c>
      <c r="C26" s="71">
        <f t="shared" si="5"/>
        <v>42511</v>
      </c>
      <c r="D26" s="71" t="b">
        <f ca="1" t="shared" si="1"/>
        <v>0</v>
      </c>
      <c r="E26" s="72">
        <f t="shared" si="6"/>
        <v>6</v>
      </c>
      <c r="F26" s="73" t="str">
        <f t="shared" si="2"/>
        <v>Sa</v>
      </c>
      <c r="G26" s="73" t="e">
        <f>VLOOKUP(C26,Parameter!$C$21:$D$36,2,FALSE)</f>
        <v>#N/A</v>
      </c>
      <c r="H26" s="74">
        <f>IF(B26&lt;&gt;"",IF(ISNA(G26),VLOOKUP(F26,Parameter!$B$10:$E$16,4,FALSE),G26),"")</f>
        <v>0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0</v>
      </c>
    </row>
    <row r="27" spans="2:23" s="69" customFormat="1" ht="15" customHeight="1">
      <c r="B27" s="70">
        <f>IF(AND(MONTH(C27)=B$3,[0]!Eintritt&lt;=C27,[0]!Austritt&gt;=C27),C27,"")</f>
        <v>42512</v>
      </c>
      <c r="C27" s="71">
        <f t="shared" si="5"/>
        <v>42512</v>
      </c>
      <c r="D27" s="71" t="b">
        <f ca="1" t="shared" si="1"/>
        <v>0</v>
      </c>
      <c r="E27" s="72">
        <f t="shared" si="6"/>
        <v>7</v>
      </c>
      <c r="F27" s="73" t="str">
        <f t="shared" si="2"/>
        <v>So</v>
      </c>
      <c r="G27" s="73" t="e">
        <f>VLOOKUP(C27,Parameter!$C$21:$D$36,2,FALSE)</f>
        <v>#N/A</v>
      </c>
      <c r="H27" s="74">
        <f>IF(B27&lt;&gt;"",IF(ISNA(G27),VLOOKUP(F27,Parameter!$B$10:$E$16,4,FALSE),G27),"")</f>
        <v>0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0</v>
      </c>
    </row>
    <row r="28" spans="2:23" s="69" customFormat="1" ht="15" customHeight="1">
      <c r="B28" s="70">
        <f>IF(AND(MONTH(C28)=B$3,[0]!Eintritt&lt;=C28,[0]!Austritt&gt;=C28),C28,"")</f>
        <v>42513</v>
      </c>
      <c r="C28" s="71">
        <f t="shared" si="5"/>
        <v>42513</v>
      </c>
      <c r="D28" s="71" t="b">
        <f ca="1" t="shared" si="1"/>
        <v>0</v>
      </c>
      <c r="E28" s="72">
        <f t="shared" si="6"/>
        <v>1</v>
      </c>
      <c r="F28" s="73" t="str">
        <f t="shared" si="2"/>
        <v>Mo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42514</v>
      </c>
      <c r="C29" s="71">
        <f t="shared" si="5"/>
        <v>42514</v>
      </c>
      <c r="D29" s="71" t="b">
        <f ca="1" t="shared" si="1"/>
        <v>0</v>
      </c>
      <c r="E29" s="72">
        <f t="shared" si="6"/>
        <v>2</v>
      </c>
      <c r="F29" s="73" t="str">
        <f t="shared" si="2"/>
        <v>Di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42515</v>
      </c>
      <c r="C30" s="71">
        <f t="shared" si="5"/>
        <v>42515</v>
      </c>
      <c r="D30" s="71" t="b">
        <f ca="1" t="shared" si="1"/>
        <v>0</v>
      </c>
      <c r="E30" s="72">
        <f t="shared" si="6"/>
        <v>3</v>
      </c>
      <c r="F30" s="73" t="str">
        <f t="shared" si="2"/>
        <v>Mi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42516</v>
      </c>
      <c r="C31" s="71">
        <f t="shared" si="5"/>
        <v>42516</v>
      </c>
      <c r="D31" s="71" t="b">
        <f ca="1" t="shared" si="1"/>
        <v>0</v>
      </c>
      <c r="E31" s="72">
        <f t="shared" si="6"/>
        <v>4</v>
      </c>
      <c r="F31" s="73" t="str">
        <f t="shared" si="2"/>
        <v>Do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42517</v>
      </c>
      <c r="C32" s="71">
        <f t="shared" si="5"/>
        <v>42517</v>
      </c>
      <c r="D32" s="71" t="b">
        <f ca="1" t="shared" si="1"/>
        <v>0</v>
      </c>
      <c r="E32" s="72">
        <f t="shared" si="6"/>
        <v>5</v>
      </c>
      <c r="F32" s="73" t="str">
        <f t="shared" si="2"/>
        <v>Fr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42518</v>
      </c>
      <c r="C33" s="71">
        <f t="shared" si="5"/>
        <v>42518</v>
      </c>
      <c r="D33" s="71" t="b">
        <f ca="1" t="shared" si="1"/>
        <v>0</v>
      </c>
      <c r="E33" s="72">
        <f t="shared" si="6"/>
        <v>6</v>
      </c>
      <c r="F33" s="73" t="str">
        <f t="shared" si="2"/>
        <v>Sa</v>
      </c>
      <c r="G33" s="73" t="e">
        <f>VLOOKUP(C33,Parameter!$C$21:$D$36,2,FALSE)</f>
        <v>#N/A</v>
      </c>
      <c r="H33" s="74">
        <f>IF(B33&lt;&gt;"",IF(ISNA(G33),VLOOKUP(F33,Parameter!$B$10:$E$16,4,FALSE),G33),"")</f>
        <v>0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0</v>
      </c>
    </row>
    <row r="34" spans="2:23" s="69" customFormat="1" ht="15" customHeight="1">
      <c r="B34" s="70">
        <f>IF(AND(MONTH(C34)=B$3,[0]!Eintritt&lt;=C34,[0]!Austritt&gt;=C34),C34,"")</f>
        <v>42519</v>
      </c>
      <c r="C34" s="71">
        <f t="shared" si="5"/>
        <v>42519</v>
      </c>
      <c r="D34" s="71" t="b">
        <f ca="1" t="shared" si="1"/>
        <v>0</v>
      </c>
      <c r="E34" s="72">
        <f t="shared" si="6"/>
        <v>7</v>
      </c>
      <c r="F34" s="73" t="str">
        <f t="shared" si="2"/>
        <v>So</v>
      </c>
      <c r="G34" s="73" t="e">
        <f>VLOOKUP(C34,Parameter!$C$21:$D$36,2,FALSE)</f>
        <v>#N/A</v>
      </c>
      <c r="H34" s="74">
        <f>IF(B34&lt;&gt;"",IF(ISNA(G34),VLOOKUP(F34,Parameter!$B$10:$E$16,4,FALSE),G34),"")</f>
        <v>0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0</v>
      </c>
    </row>
    <row r="35" spans="2:23" s="69" customFormat="1" ht="15" customHeight="1">
      <c r="B35" s="70">
        <f>IF(AND(MONTH(C35)=B$3,[0]!Eintritt&lt;=C35,[0]!Austritt&gt;=C35),C35,"")</f>
        <v>42520</v>
      </c>
      <c r="C35" s="71">
        <f t="shared" si="5"/>
        <v>42520</v>
      </c>
      <c r="D35" s="71" t="b">
        <f ca="1" t="shared" si="1"/>
        <v>0</v>
      </c>
      <c r="E35" s="72">
        <f t="shared" si="6"/>
        <v>1</v>
      </c>
      <c r="F35" s="73" t="str">
        <f t="shared" si="2"/>
        <v>Mo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  <v>42521</v>
      </c>
      <c r="C36" s="83">
        <f t="shared" si="5"/>
        <v>42521</v>
      </c>
      <c r="D36" s="83" t="b">
        <f ca="1" t="shared" si="1"/>
        <v>0</v>
      </c>
      <c r="E36" s="84">
        <f t="shared" si="6"/>
        <v>2</v>
      </c>
      <c r="F36" s="85" t="str">
        <f t="shared" si="2"/>
        <v>Di</v>
      </c>
      <c r="G36" s="85" t="e">
        <f>VLOOKUP(C36,Parameter!$C$21:$D$36,2,FALSE)</f>
        <v>#N/A</v>
      </c>
      <c r="H36" s="86">
        <f>IF(B36&lt;&gt;"",IF(ISNA(G36),VLOOKUP(F36,Parameter!$B$10:$E$16,4,FALSE),G36),"")</f>
        <v>8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78"/>
      <c r="S36" s="79"/>
      <c r="T36" s="90"/>
      <c r="U36" s="91"/>
      <c r="V36" s="92">
        <f t="shared" si="4"/>
        <v>0</v>
      </c>
      <c r="W36" s="93">
        <f t="shared" si="0"/>
        <v>-8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160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-160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Apr!V47</f>
        <v>-596.6659999999999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-160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-756.6659999999999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V47:W47"/>
    <mergeCell ref="T45:U45"/>
    <mergeCell ref="T46:U46"/>
    <mergeCell ref="V39:W39"/>
    <mergeCell ref="V40:W40"/>
    <mergeCell ref="V41:W41"/>
    <mergeCell ref="T1:W1"/>
    <mergeCell ref="T42:U42"/>
    <mergeCell ref="T43:U43"/>
    <mergeCell ref="T44:U44"/>
    <mergeCell ref="F3:K3"/>
  </mergeCells>
  <conditionalFormatting sqref="C6:E36 O6:P36 G6:G36 I6:J23 I29:J30 I34:J36">
    <cfRule type="expression" priority="43" dxfId="342" stopIfTrue="1">
      <formula>INDIRECT(ADDRESS(ROW(),4))=7</formula>
    </cfRule>
  </conditionalFormatting>
  <conditionalFormatting sqref="F6:F36">
    <cfRule type="expression" priority="44" dxfId="343" stopIfTrue="1">
      <formula>INDIRECT(ADDRESS(ROW(),4))=7</formula>
    </cfRule>
    <cfRule type="expression" priority="45" dxfId="344" stopIfTrue="1">
      <formula>INDIRECT(ADDRESS(ROW(),4))=6</formula>
    </cfRule>
  </conditionalFormatting>
  <conditionalFormatting sqref="H6:H36 Q6:Q36">
    <cfRule type="expression" priority="46" dxfId="343" stopIfTrue="1">
      <formula>INDIRECT(ADDRESS(ROW(),4))=7</formula>
    </cfRule>
    <cfRule type="expression" priority="47" dxfId="344" stopIfTrue="1">
      <formula>INDIRECT(ADDRESS(ROW(),4))=6</formula>
    </cfRule>
  </conditionalFormatting>
  <conditionalFormatting sqref="K6:L23 K29:L30 K34:L36">
    <cfRule type="expression" priority="42" dxfId="342" stopIfTrue="1">
      <formula>INDIRECT(ADDRESS(ROW(),4))=7</formula>
    </cfRule>
  </conditionalFormatting>
  <conditionalFormatting sqref="V6:V36">
    <cfRule type="expression" priority="40" dxfId="343" stopIfTrue="1">
      <formula>INDIRECT(ADDRESS(ROW(),4))=7</formula>
    </cfRule>
    <cfRule type="expression" priority="41" dxfId="344" stopIfTrue="1">
      <formula>INDIRECT(ADDRESS(ROW(),4))=6</formula>
    </cfRule>
  </conditionalFormatting>
  <conditionalFormatting sqref="T6:T36">
    <cfRule type="expression" priority="38" dxfId="343" stopIfTrue="1">
      <formula>INDIRECT(ADDRESS(ROW(),4))=7</formula>
    </cfRule>
    <cfRule type="expression" priority="39" dxfId="344" stopIfTrue="1">
      <formula>INDIRECT(ADDRESS(ROW(),4))=6</formula>
    </cfRule>
  </conditionalFormatting>
  <conditionalFormatting sqref="U6:U36">
    <cfRule type="expression" priority="36" dxfId="343" stopIfTrue="1">
      <formula>INDIRECT(ADDRESS(ROW(),4))=7</formula>
    </cfRule>
    <cfRule type="expression" priority="37" dxfId="344" stopIfTrue="1">
      <formula>INDIRECT(ADDRESS(ROW(),4))=6</formula>
    </cfRule>
  </conditionalFormatting>
  <conditionalFormatting sqref="S6 S8:S10 S16:S17 S23:S24 S30:S31">
    <cfRule type="expression" priority="34" dxfId="343" stopIfTrue="1">
      <formula>INDIRECT(ADDRESS(ROW(),4))=7</formula>
    </cfRule>
    <cfRule type="expression" priority="35" dxfId="344" stopIfTrue="1">
      <formula>INDIRECT(ADDRESS(ROW(),4))=6</formula>
    </cfRule>
  </conditionalFormatting>
  <conditionalFormatting sqref="B6:B36">
    <cfRule type="expression" priority="32" dxfId="343" stopIfTrue="1">
      <formula>INDIRECT(ADDRESS(ROW(),4))=7</formula>
    </cfRule>
    <cfRule type="expression" priority="33" dxfId="344" stopIfTrue="1">
      <formula>INDIRECT(ADDRESS(ROW(),4))=6</formula>
    </cfRule>
  </conditionalFormatting>
  <conditionalFormatting sqref="W6:W36">
    <cfRule type="cellIs" priority="30" dxfId="345" operator="lessThan" stopIfTrue="1">
      <formula>-0.01</formula>
    </cfRule>
    <cfRule type="cellIs" priority="31" dxfId="346" operator="greaterThan" stopIfTrue="1">
      <formula>0.01</formula>
    </cfRule>
  </conditionalFormatting>
  <conditionalFormatting sqref="I24:J26">
    <cfRule type="expression" priority="29" dxfId="342" stopIfTrue="1">
      <formula>INDIRECT(ADDRESS(ROW(),4))=7</formula>
    </cfRule>
  </conditionalFormatting>
  <conditionalFormatting sqref="K24:L26">
    <cfRule type="expression" priority="28" dxfId="342" stopIfTrue="1">
      <formula>INDIRECT(ADDRESS(ROW(),4))=7</formula>
    </cfRule>
  </conditionalFormatting>
  <conditionalFormatting sqref="I27:J28">
    <cfRule type="expression" priority="27" dxfId="342" stopIfTrue="1">
      <formula>INDIRECT(ADDRESS(ROW(),4))=7</formula>
    </cfRule>
  </conditionalFormatting>
  <conditionalFormatting sqref="K27:L28">
    <cfRule type="expression" priority="26" dxfId="342" stopIfTrue="1">
      <formula>INDIRECT(ADDRESS(ROW(),4))=7</formula>
    </cfRule>
  </conditionalFormatting>
  <conditionalFormatting sqref="I31:J33">
    <cfRule type="expression" priority="25" dxfId="342" stopIfTrue="1">
      <formula>INDIRECT(ADDRESS(ROW(),4))=7</formula>
    </cfRule>
  </conditionalFormatting>
  <conditionalFormatting sqref="K31:L33">
    <cfRule type="expression" priority="24" dxfId="342" stopIfTrue="1">
      <formula>INDIRECT(ADDRESS(ROW(),4))=7</formula>
    </cfRule>
  </conditionalFormatting>
  <conditionalFormatting sqref="M6:N36">
    <cfRule type="expression" priority="23" dxfId="342" stopIfTrue="1">
      <formula>INDIRECT(ADDRESS(ROW(),4))=7</formula>
    </cfRule>
  </conditionalFormatting>
  <conditionalFormatting sqref="R6 R8:R10 R16:R17 R23:R24 R30:R31">
    <cfRule type="expression" priority="21" dxfId="343" stopIfTrue="1">
      <formula>INDIRECT(ADDRESS(ROW(),4))=7</formula>
    </cfRule>
    <cfRule type="expression" priority="22" dxfId="344" stopIfTrue="1">
      <formula>INDIRECT(ADDRESS(ROW(),4))=6</formula>
    </cfRule>
  </conditionalFormatting>
  <conditionalFormatting sqref="S7">
    <cfRule type="expression" priority="19" dxfId="343" stopIfTrue="1">
      <formula>INDIRECT(ADDRESS(ROW(),4))=7</formula>
    </cfRule>
    <cfRule type="expression" priority="20" dxfId="344" stopIfTrue="1">
      <formula>INDIRECT(ADDRESS(ROW(),4))=6</formula>
    </cfRule>
  </conditionalFormatting>
  <conditionalFormatting sqref="R7">
    <cfRule type="expression" priority="17" dxfId="343" stopIfTrue="1">
      <formula>INDIRECT(ADDRESS(ROW(),4))=7</formula>
    </cfRule>
    <cfRule type="expression" priority="18" dxfId="344" stopIfTrue="1">
      <formula>INDIRECT(ADDRESS(ROW(),4))=6</formula>
    </cfRule>
  </conditionalFormatting>
  <conditionalFormatting sqref="S11:S15">
    <cfRule type="expression" priority="15" dxfId="343" stopIfTrue="1">
      <formula>INDIRECT(ADDRESS(ROW(),4))=7</formula>
    </cfRule>
    <cfRule type="expression" priority="16" dxfId="344" stopIfTrue="1">
      <formula>INDIRECT(ADDRESS(ROW(),4))=6</formula>
    </cfRule>
  </conditionalFormatting>
  <conditionalFormatting sqref="R11:R15">
    <cfRule type="expression" priority="13" dxfId="343" stopIfTrue="1">
      <formula>INDIRECT(ADDRESS(ROW(),4))=7</formula>
    </cfRule>
    <cfRule type="expression" priority="14" dxfId="344" stopIfTrue="1">
      <formula>INDIRECT(ADDRESS(ROW(),4))=6</formula>
    </cfRule>
  </conditionalFormatting>
  <conditionalFormatting sqref="S18:S22">
    <cfRule type="expression" priority="11" dxfId="343" stopIfTrue="1">
      <formula>INDIRECT(ADDRESS(ROW(),4))=7</formula>
    </cfRule>
    <cfRule type="expression" priority="12" dxfId="344" stopIfTrue="1">
      <formula>INDIRECT(ADDRESS(ROW(),4))=6</formula>
    </cfRule>
  </conditionalFormatting>
  <conditionalFormatting sqref="R18:R22">
    <cfRule type="expression" priority="9" dxfId="343" stopIfTrue="1">
      <formula>INDIRECT(ADDRESS(ROW(),4))=7</formula>
    </cfRule>
    <cfRule type="expression" priority="10" dxfId="344" stopIfTrue="1">
      <formula>INDIRECT(ADDRESS(ROW(),4))=6</formula>
    </cfRule>
  </conditionalFormatting>
  <conditionalFormatting sqref="S25:S29">
    <cfRule type="expression" priority="7" dxfId="343" stopIfTrue="1">
      <formula>INDIRECT(ADDRESS(ROW(),4))=7</formula>
    </cfRule>
    <cfRule type="expression" priority="8" dxfId="344" stopIfTrue="1">
      <formula>INDIRECT(ADDRESS(ROW(),4))=6</formula>
    </cfRule>
  </conditionalFormatting>
  <conditionalFormatting sqref="R25:R29">
    <cfRule type="expression" priority="5" dxfId="343" stopIfTrue="1">
      <formula>INDIRECT(ADDRESS(ROW(),4))=7</formula>
    </cfRule>
    <cfRule type="expression" priority="6" dxfId="344" stopIfTrue="1">
      <formula>INDIRECT(ADDRESS(ROW(),4))=6</formula>
    </cfRule>
  </conditionalFormatting>
  <conditionalFormatting sqref="S32:S36">
    <cfRule type="expression" priority="3" dxfId="343" stopIfTrue="1">
      <formula>INDIRECT(ADDRESS(ROW(),4))=7</formula>
    </cfRule>
    <cfRule type="expression" priority="4" dxfId="344" stopIfTrue="1">
      <formula>INDIRECT(ADDRESS(ROW(),4))=6</formula>
    </cfRule>
  </conditionalFormatting>
  <conditionalFormatting sqref="R32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B1:X48"/>
  <sheetViews>
    <sheetView showGridLines="0" zoomScalePageLayoutView="0" workbookViewId="0" topLeftCell="A16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6</v>
      </c>
      <c r="E3" s="48"/>
      <c r="F3" s="187">
        <f>DATEVALUE("1."&amp;B3&amp;"."&amp;Jahr)</f>
        <v>42522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42522</v>
      </c>
      <c r="C6" s="57">
        <f>F3</f>
        <v>42522</v>
      </c>
      <c r="D6" s="57" t="b">
        <f ca="1">IF(C6&lt;TODAY(),TRUE,FALSE)</f>
        <v>0</v>
      </c>
      <c r="E6" s="58">
        <f>WEEKDAY(C6,2)</f>
        <v>3</v>
      </c>
      <c r="F6" s="59" t="str">
        <f>IF(E6&lt;&gt;0,CHOOSE(E6,"Mo","Di","Mi","Do","Fr","Sa","So"),"")</f>
        <v>Mi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42523</v>
      </c>
      <c r="C7" s="71">
        <f>C6+1</f>
        <v>42523</v>
      </c>
      <c r="D7" s="71" t="b">
        <f aca="true" ca="1" t="shared" si="1" ref="D7:D36">IF(C7&lt;TODAY(),TRUE,FALSE)</f>
        <v>0</v>
      </c>
      <c r="E7" s="72">
        <f>WEEKDAY(C7,2)</f>
        <v>4</v>
      </c>
      <c r="F7" s="73" t="str">
        <f aca="true" t="shared" si="2" ref="F7:F36">IF(E7&lt;&gt;0,CHOOSE(E7,"Mo","Di","Mi","Do","Fr","Sa","So"),"")</f>
        <v>Do</v>
      </c>
      <c r="G7" s="73" t="e">
        <f>VLOOKUP(C7,Parameter!$C$21:$D$36,2,FALSE)</f>
        <v>#N/A</v>
      </c>
      <c r="H7" s="74">
        <f>IF(B7&lt;&gt;"",IF(ISNA(G7),VLOOKUP(F7,Parameter!$B$10:$E$16,4,FALSE),G7),"")</f>
        <v>8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-8</v>
      </c>
    </row>
    <row r="8" spans="2:23" s="69" customFormat="1" ht="15" customHeight="1">
      <c r="B8" s="70">
        <f>IF(AND(MONTH(C8)=B$3,[0]!Eintritt&lt;=C8,[0]!Austritt&gt;=C8),C8,"")</f>
        <v>42524</v>
      </c>
      <c r="C8" s="71">
        <f aca="true" t="shared" si="5" ref="C8:C36">C7+1</f>
        <v>42524</v>
      </c>
      <c r="D8" s="71" t="b">
        <f ca="1" t="shared" si="1"/>
        <v>0</v>
      </c>
      <c r="E8" s="72">
        <f>WEEKDAY(C8,2)</f>
        <v>5</v>
      </c>
      <c r="F8" s="73" t="str">
        <f t="shared" si="2"/>
        <v>Fr</v>
      </c>
      <c r="G8" s="73" t="e">
        <f>VLOOKUP(C8,Parameter!$C$21:$D$36,2,FALSE)</f>
        <v>#N/A</v>
      </c>
      <c r="H8" s="74">
        <f>IF(B8&lt;&gt;"",IF(ISNA(G8),VLOOKUP(F8,Parameter!$B$10:$E$16,4,FALSE),G8),"")</f>
        <v>8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-8</v>
      </c>
    </row>
    <row r="9" spans="2:23" s="69" customFormat="1" ht="15" customHeight="1">
      <c r="B9" s="70">
        <f>IF(AND(MONTH(C9)=B$3,[0]!Eintritt&lt;=C9,[0]!Austritt&gt;=C9),C9,"")</f>
        <v>42525</v>
      </c>
      <c r="C9" s="71">
        <f t="shared" si="5"/>
        <v>42525</v>
      </c>
      <c r="D9" s="71" t="b">
        <f ca="1" t="shared" si="1"/>
        <v>0</v>
      </c>
      <c r="E9" s="72">
        <f>WEEKDAY(C9,2)</f>
        <v>6</v>
      </c>
      <c r="F9" s="73" t="str">
        <f t="shared" si="2"/>
        <v>Sa</v>
      </c>
      <c r="G9" s="73" t="e">
        <f>VLOOKUP(C9,Parameter!$C$21:$D$36,2,FALSE)</f>
        <v>#N/A</v>
      </c>
      <c r="H9" s="74">
        <f>IF(B9&lt;&gt;"",IF(ISNA(G9),VLOOKUP(F9,Parameter!$B$10:$E$16,4,FALSE),G9),"")</f>
        <v>0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0</v>
      </c>
    </row>
    <row r="10" spans="2:23" s="69" customFormat="1" ht="15" customHeight="1">
      <c r="B10" s="70">
        <f>IF(AND(MONTH(C10)=B$3,[0]!Eintritt&lt;=C10,[0]!Austritt&gt;=C10),C10,"")</f>
        <v>42526</v>
      </c>
      <c r="C10" s="71">
        <f t="shared" si="5"/>
        <v>42526</v>
      </c>
      <c r="D10" s="71" t="b">
        <f ca="1" t="shared" si="1"/>
        <v>0</v>
      </c>
      <c r="E10" s="72">
        <f aca="true" t="shared" si="6" ref="E10:E36">WEEKDAY(C10,2)</f>
        <v>7</v>
      </c>
      <c r="F10" s="73" t="str">
        <f t="shared" si="2"/>
        <v>So</v>
      </c>
      <c r="G10" s="73" t="e">
        <f>VLOOKUP(C10,Parameter!$C$21:$D$36,2,FALSE)</f>
        <v>#N/A</v>
      </c>
      <c r="H10" s="74">
        <f>IF(B10&lt;&gt;"",IF(ISNA(G10),VLOOKUP(F10,Parameter!$B$10:$E$16,4,FALSE),G10),"")</f>
        <v>0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0</v>
      </c>
    </row>
    <row r="11" spans="2:23" s="69" customFormat="1" ht="15" customHeight="1">
      <c r="B11" s="70">
        <f>IF(AND(MONTH(C11)=B$3,[0]!Eintritt&lt;=C11,[0]!Austritt&gt;=C11),C11,"")</f>
        <v>42527</v>
      </c>
      <c r="C11" s="71">
        <f t="shared" si="5"/>
        <v>42527</v>
      </c>
      <c r="D11" s="71" t="b">
        <f ca="1" t="shared" si="1"/>
        <v>0</v>
      </c>
      <c r="E11" s="72">
        <f t="shared" si="6"/>
        <v>1</v>
      </c>
      <c r="F11" s="73" t="str">
        <f t="shared" si="2"/>
        <v>Mo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42528</v>
      </c>
      <c r="C12" s="71">
        <f t="shared" si="5"/>
        <v>42528</v>
      </c>
      <c r="D12" s="71" t="b">
        <f ca="1" t="shared" si="1"/>
        <v>0</v>
      </c>
      <c r="E12" s="72">
        <f t="shared" si="6"/>
        <v>2</v>
      </c>
      <c r="F12" s="73" t="str">
        <f t="shared" si="2"/>
        <v>Di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42529</v>
      </c>
      <c r="C13" s="71">
        <f t="shared" si="5"/>
        <v>42529</v>
      </c>
      <c r="D13" s="71" t="b">
        <f ca="1" t="shared" si="1"/>
        <v>0</v>
      </c>
      <c r="E13" s="72">
        <f t="shared" si="6"/>
        <v>3</v>
      </c>
      <c r="F13" s="73" t="str">
        <f t="shared" si="2"/>
        <v>Mi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42530</v>
      </c>
      <c r="C14" s="71">
        <f t="shared" si="5"/>
        <v>42530</v>
      </c>
      <c r="D14" s="71" t="b">
        <f ca="1" t="shared" si="1"/>
        <v>0</v>
      </c>
      <c r="E14" s="72">
        <f t="shared" si="6"/>
        <v>4</v>
      </c>
      <c r="F14" s="73" t="str">
        <f t="shared" si="2"/>
        <v>Do</v>
      </c>
      <c r="G14" s="73" t="e">
        <f>VLOOKUP(C14,Parameter!$C$21:$D$36,2,FALSE)</f>
        <v>#N/A</v>
      </c>
      <c r="H14" s="74">
        <f>IF(B14&lt;&gt;"",IF(ISNA(G14),VLOOKUP(F14,Parameter!$B$10:$E$16,4,FALSE),G14),"")</f>
        <v>8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-8</v>
      </c>
    </row>
    <row r="15" spans="2:23" s="69" customFormat="1" ht="15" customHeight="1">
      <c r="B15" s="70">
        <f>IF(AND(MONTH(C15)=B$3,[0]!Eintritt&lt;=C15,[0]!Austritt&gt;=C15),C15,"")</f>
        <v>42531</v>
      </c>
      <c r="C15" s="71">
        <f t="shared" si="5"/>
        <v>42531</v>
      </c>
      <c r="D15" s="71" t="b">
        <f ca="1" t="shared" si="1"/>
        <v>0</v>
      </c>
      <c r="E15" s="72">
        <f t="shared" si="6"/>
        <v>5</v>
      </c>
      <c r="F15" s="73" t="str">
        <f t="shared" si="2"/>
        <v>Fr</v>
      </c>
      <c r="G15" s="73" t="e">
        <f>VLOOKUP(C15,Parameter!$C$21:$D$36,2,FALSE)</f>
        <v>#N/A</v>
      </c>
      <c r="H15" s="74">
        <f>IF(B15&lt;&gt;"",IF(ISNA(G15),VLOOKUP(F15,Parameter!$B$10:$E$16,4,FALSE),G15),"")</f>
        <v>8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-8</v>
      </c>
    </row>
    <row r="16" spans="2:23" s="69" customFormat="1" ht="15" customHeight="1">
      <c r="B16" s="70">
        <f>IF(AND(MONTH(C16)=B$3,[0]!Eintritt&lt;=C16,[0]!Austritt&gt;=C16),C16,"")</f>
        <v>42532</v>
      </c>
      <c r="C16" s="71">
        <f t="shared" si="5"/>
        <v>42532</v>
      </c>
      <c r="D16" s="71" t="b">
        <f ca="1" t="shared" si="1"/>
        <v>0</v>
      </c>
      <c r="E16" s="72">
        <f t="shared" si="6"/>
        <v>6</v>
      </c>
      <c r="F16" s="73" t="str">
        <f t="shared" si="2"/>
        <v>Sa</v>
      </c>
      <c r="G16" s="73" t="e">
        <f>VLOOKUP(C16,Parameter!$C$21:$D$36,2,FALSE)</f>
        <v>#N/A</v>
      </c>
      <c r="H16" s="74">
        <f>IF(B16&lt;&gt;"",IF(ISNA(G16),VLOOKUP(F16,Parameter!$B$10:$E$16,4,FALSE),G16),"")</f>
        <v>0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0</v>
      </c>
    </row>
    <row r="17" spans="2:23" s="69" customFormat="1" ht="15" customHeight="1">
      <c r="B17" s="70">
        <f>IF(AND(MONTH(C17)=B$3,[0]!Eintritt&lt;=C17,[0]!Austritt&gt;=C17),C17,"")</f>
        <v>42533</v>
      </c>
      <c r="C17" s="71">
        <f t="shared" si="5"/>
        <v>42533</v>
      </c>
      <c r="D17" s="71" t="b">
        <f ca="1" t="shared" si="1"/>
        <v>0</v>
      </c>
      <c r="E17" s="72">
        <f t="shared" si="6"/>
        <v>7</v>
      </c>
      <c r="F17" s="73" t="str">
        <f t="shared" si="2"/>
        <v>So</v>
      </c>
      <c r="G17" s="73" t="e">
        <f>VLOOKUP(C17,Parameter!$C$21:$D$36,2,FALSE)</f>
        <v>#N/A</v>
      </c>
      <c r="H17" s="74">
        <f>IF(B17&lt;&gt;"",IF(ISNA(G17),VLOOKUP(F17,Parameter!$B$10:$E$16,4,FALSE),G17),"")</f>
        <v>0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0</v>
      </c>
    </row>
    <row r="18" spans="2:23" s="69" customFormat="1" ht="15" customHeight="1">
      <c r="B18" s="70">
        <f>IF(AND(MONTH(C18)=B$3,[0]!Eintritt&lt;=C18,[0]!Austritt&gt;=C18),C18,"")</f>
        <v>42534</v>
      </c>
      <c r="C18" s="71">
        <f t="shared" si="5"/>
        <v>42534</v>
      </c>
      <c r="D18" s="71" t="b">
        <f ca="1" t="shared" si="1"/>
        <v>0</v>
      </c>
      <c r="E18" s="72">
        <f t="shared" si="6"/>
        <v>1</v>
      </c>
      <c r="F18" s="73" t="str">
        <f t="shared" si="2"/>
        <v>Mo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42535</v>
      </c>
      <c r="C19" s="71">
        <f t="shared" si="5"/>
        <v>42535</v>
      </c>
      <c r="D19" s="71" t="b">
        <f ca="1" t="shared" si="1"/>
        <v>0</v>
      </c>
      <c r="E19" s="72">
        <f t="shared" si="6"/>
        <v>2</v>
      </c>
      <c r="F19" s="73" t="str">
        <f t="shared" si="2"/>
        <v>Di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42536</v>
      </c>
      <c r="C20" s="71">
        <f t="shared" si="5"/>
        <v>42536</v>
      </c>
      <c r="D20" s="71" t="b">
        <f ca="1" t="shared" si="1"/>
        <v>0</v>
      </c>
      <c r="E20" s="72">
        <f t="shared" si="6"/>
        <v>3</v>
      </c>
      <c r="F20" s="73" t="str">
        <f t="shared" si="2"/>
        <v>Mi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42537</v>
      </c>
      <c r="C21" s="71">
        <f t="shared" si="5"/>
        <v>42537</v>
      </c>
      <c r="D21" s="71" t="b">
        <f ca="1" t="shared" si="1"/>
        <v>0</v>
      </c>
      <c r="E21" s="72">
        <f t="shared" si="6"/>
        <v>4</v>
      </c>
      <c r="F21" s="73" t="str">
        <f t="shared" si="2"/>
        <v>Do</v>
      </c>
      <c r="G21" s="73" t="e">
        <f>VLOOKUP(C21,Parameter!$C$21:$D$36,2,FALSE)</f>
        <v>#N/A</v>
      </c>
      <c r="H21" s="74">
        <f>IF(B21&lt;&gt;"",IF(ISNA(G21),VLOOKUP(F21,Parameter!$B$10:$E$16,4,FALSE),G21),"")</f>
        <v>8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-8</v>
      </c>
    </row>
    <row r="22" spans="2:23" s="69" customFormat="1" ht="15" customHeight="1">
      <c r="B22" s="70">
        <f>IF(AND(MONTH(C22)=B$3,[0]!Eintritt&lt;=C22,[0]!Austritt&gt;=C22),C22,"")</f>
        <v>42538</v>
      </c>
      <c r="C22" s="71">
        <f t="shared" si="5"/>
        <v>42538</v>
      </c>
      <c r="D22" s="71" t="b">
        <f ca="1" t="shared" si="1"/>
        <v>0</v>
      </c>
      <c r="E22" s="72">
        <f t="shared" si="6"/>
        <v>5</v>
      </c>
      <c r="F22" s="73" t="str">
        <f t="shared" si="2"/>
        <v>Fr</v>
      </c>
      <c r="G22" s="73" t="e">
        <f>VLOOKUP(C22,Parameter!$C$21:$D$36,2,FALSE)</f>
        <v>#N/A</v>
      </c>
      <c r="H22" s="74">
        <f>IF(B22&lt;&gt;"",IF(ISNA(G22),VLOOKUP(F22,Parameter!$B$10:$E$16,4,FALSE),G22),"")</f>
        <v>8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-8</v>
      </c>
    </row>
    <row r="23" spans="2:23" s="69" customFormat="1" ht="15" customHeight="1">
      <c r="B23" s="70">
        <f>IF(AND(MONTH(C23)=B$3,[0]!Eintritt&lt;=C23,[0]!Austritt&gt;=C23),C23,"")</f>
        <v>42539</v>
      </c>
      <c r="C23" s="71">
        <f t="shared" si="5"/>
        <v>42539</v>
      </c>
      <c r="D23" s="71" t="b">
        <f ca="1" t="shared" si="1"/>
        <v>0</v>
      </c>
      <c r="E23" s="72">
        <f t="shared" si="6"/>
        <v>6</v>
      </c>
      <c r="F23" s="73" t="str">
        <f t="shared" si="2"/>
        <v>Sa</v>
      </c>
      <c r="G23" s="73" t="e">
        <f>VLOOKUP(C23,Parameter!$C$21:$D$36,2,FALSE)</f>
        <v>#N/A</v>
      </c>
      <c r="H23" s="74">
        <f>IF(B23&lt;&gt;"",IF(ISNA(G23),VLOOKUP(F23,Parameter!$B$10:$E$16,4,FALSE),G23),"")</f>
        <v>0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0</v>
      </c>
    </row>
    <row r="24" spans="2:23" s="69" customFormat="1" ht="15" customHeight="1">
      <c r="B24" s="70">
        <f>IF(AND(MONTH(C24)=B$3,[0]!Eintritt&lt;=C24,[0]!Austritt&gt;=C24),C24,"")</f>
        <v>42540</v>
      </c>
      <c r="C24" s="71">
        <f t="shared" si="5"/>
        <v>42540</v>
      </c>
      <c r="D24" s="71" t="b">
        <f ca="1" t="shared" si="1"/>
        <v>0</v>
      </c>
      <c r="E24" s="72">
        <f t="shared" si="6"/>
        <v>7</v>
      </c>
      <c r="F24" s="73" t="str">
        <f t="shared" si="2"/>
        <v>So</v>
      </c>
      <c r="G24" s="73" t="e">
        <f>VLOOKUP(C24,Parameter!$C$21:$D$36,2,FALSE)</f>
        <v>#N/A</v>
      </c>
      <c r="H24" s="74">
        <f>IF(B24&lt;&gt;"",IF(ISNA(G24),VLOOKUP(F24,Parameter!$B$10:$E$16,4,FALSE),G24),"")</f>
        <v>0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0</v>
      </c>
    </row>
    <row r="25" spans="2:23" s="69" customFormat="1" ht="15" customHeight="1">
      <c r="B25" s="70">
        <f>IF(AND(MONTH(C25)=B$3,[0]!Eintritt&lt;=C25,[0]!Austritt&gt;=C25),C25,"")</f>
        <v>42541</v>
      </c>
      <c r="C25" s="71">
        <f t="shared" si="5"/>
        <v>42541</v>
      </c>
      <c r="D25" s="71" t="b">
        <f ca="1" t="shared" si="1"/>
        <v>0</v>
      </c>
      <c r="E25" s="72">
        <f t="shared" si="6"/>
        <v>1</v>
      </c>
      <c r="F25" s="73" t="str">
        <f t="shared" si="2"/>
        <v>Mo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42542</v>
      </c>
      <c r="C26" s="71">
        <f t="shared" si="5"/>
        <v>42542</v>
      </c>
      <c r="D26" s="71" t="b">
        <f ca="1" t="shared" si="1"/>
        <v>0</v>
      </c>
      <c r="E26" s="72">
        <f t="shared" si="6"/>
        <v>2</v>
      </c>
      <c r="F26" s="73" t="str">
        <f t="shared" si="2"/>
        <v>Di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42543</v>
      </c>
      <c r="C27" s="71">
        <f t="shared" si="5"/>
        <v>42543</v>
      </c>
      <c r="D27" s="71" t="b">
        <f ca="1" t="shared" si="1"/>
        <v>0</v>
      </c>
      <c r="E27" s="72">
        <f t="shared" si="6"/>
        <v>3</v>
      </c>
      <c r="F27" s="73" t="str">
        <f t="shared" si="2"/>
        <v>Mi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42544</v>
      </c>
      <c r="C28" s="71">
        <f t="shared" si="5"/>
        <v>42544</v>
      </c>
      <c r="D28" s="71" t="b">
        <f ca="1" t="shared" si="1"/>
        <v>0</v>
      </c>
      <c r="E28" s="72">
        <f t="shared" si="6"/>
        <v>4</v>
      </c>
      <c r="F28" s="73" t="str">
        <f t="shared" si="2"/>
        <v>Do</v>
      </c>
      <c r="G28" s="73" t="e">
        <f>VLOOKUP(C28,Parameter!$C$21:$D$36,2,FALSE)</f>
        <v>#N/A</v>
      </c>
      <c r="H28" s="74">
        <f>IF(B28&lt;&gt;"",IF(ISNA(G28),VLOOKUP(F28,Parameter!$B$10:$E$16,4,FALSE),G28),"")</f>
        <v>8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-8</v>
      </c>
    </row>
    <row r="29" spans="2:23" s="69" customFormat="1" ht="15" customHeight="1">
      <c r="B29" s="70">
        <f>IF(AND(MONTH(C29)=B$3,[0]!Eintritt&lt;=C29,[0]!Austritt&gt;=C29),C29,"")</f>
        <v>42545</v>
      </c>
      <c r="C29" s="71">
        <f t="shared" si="5"/>
        <v>42545</v>
      </c>
      <c r="D29" s="71" t="b">
        <f ca="1" t="shared" si="1"/>
        <v>0</v>
      </c>
      <c r="E29" s="72">
        <f t="shared" si="6"/>
        <v>5</v>
      </c>
      <c r="F29" s="73" t="str">
        <f t="shared" si="2"/>
        <v>Fr</v>
      </c>
      <c r="G29" s="73" t="e">
        <f>VLOOKUP(C29,Parameter!$C$21:$D$36,2,FALSE)</f>
        <v>#N/A</v>
      </c>
      <c r="H29" s="74">
        <f>IF(B29&lt;&gt;"",IF(ISNA(G29),VLOOKUP(F29,Parameter!$B$10:$E$16,4,FALSE),G29),"")</f>
        <v>8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-8</v>
      </c>
    </row>
    <row r="30" spans="2:23" s="69" customFormat="1" ht="15" customHeight="1">
      <c r="B30" s="70">
        <f>IF(AND(MONTH(C30)=B$3,[0]!Eintritt&lt;=C30,[0]!Austritt&gt;=C30),C30,"")</f>
        <v>42546</v>
      </c>
      <c r="C30" s="71">
        <f t="shared" si="5"/>
        <v>42546</v>
      </c>
      <c r="D30" s="71" t="b">
        <f ca="1" t="shared" si="1"/>
        <v>0</v>
      </c>
      <c r="E30" s="72">
        <f t="shared" si="6"/>
        <v>6</v>
      </c>
      <c r="F30" s="73" t="str">
        <f t="shared" si="2"/>
        <v>Sa</v>
      </c>
      <c r="G30" s="73" t="e">
        <f>VLOOKUP(C30,Parameter!$C$21:$D$36,2,FALSE)</f>
        <v>#N/A</v>
      </c>
      <c r="H30" s="74">
        <f>IF(B30&lt;&gt;"",IF(ISNA(G30),VLOOKUP(F30,Parameter!$B$10:$E$16,4,FALSE),G30),"")</f>
        <v>0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0</v>
      </c>
    </row>
    <row r="31" spans="2:23" s="69" customFormat="1" ht="15" customHeight="1">
      <c r="B31" s="70">
        <f>IF(AND(MONTH(C31)=B$3,[0]!Eintritt&lt;=C31,[0]!Austritt&gt;=C31),C31,"")</f>
        <v>42547</v>
      </c>
      <c r="C31" s="71">
        <f t="shared" si="5"/>
        <v>42547</v>
      </c>
      <c r="D31" s="71" t="b">
        <f ca="1" t="shared" si="1"/>
        <v>0</v>
      </c>
      <c r="E31" s="72">
        <f t="shared" si="6"/>
        <v>7</v>
      </c>
      <c r="F31" s="73" t="str">
        <f t="shared" si="2"/>
        <v>So</v>
      </c>
      <c r="G31" s="73" t="e">
        <f>VLOOKUP(C31,Parameter!$C$21:$D$36,2,FALSE)</f>
        <v>#N/A</v>
      </c>
      <c r="H31" s="74">
        <f>IF(B31&lt;&gt;"",IF(ISNA(G31),VLOOKUP(F31,Parameter!$B$10:$E$16,4,FALSE),G31),"")</f>
        <v>0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0</v>
      </c>
    </row>
    <row r="32" spans="2:23" s="69" customFormat="1" ht="15" customHeight="1">
      <c r="B32" s="70">
        <f>IF(AND(MONTH(C32)=B$3,[0]!Eintritt&lt;=C32,[0]!Austritt&gt;=C32),C32,"")</f>
        <v>42548</v>
      </c>
      <c r="C32" s="71">
        <f t="shared" si="5"/>
        <v>42548</v>
      </c>
      <c r="D32" s="71" t="b">
        <f ca="1" t="shared" si="1"/>
        <v>0</v>
      </c>
      <c r="E32" s="72">
        <f t="shared" si="6"/>
        <v>1</v>
      </c>
      <c r="F32" s="73" t="str">
        <f t="shared" si="2"/>
        <v>Mo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42549</v>
      </c>
      <c r="C33" s="71">
        <f t="shared" si="5"/>
        <v>42549</v>
      </c>
      <c r="D33" s="71" t="b">
        <f ca="1" t="shared" si="1"/>
        <v>0</v>
      </c>
      <c r="E33" s="72">
        <f t="shared" si="6"/>
        <v>2</v>
      </c>
      <c r="F33" s="73" t="str">
        <f t="shared" si="2"/>
        <v>Di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42550</v>
      </c>
      <c r="C34" s="71">
        <f t="shared" si="5"/>
        <v>42550</v>
      </c>
      <c r="D34" s="71" t="b">
        <f ca="1" t="shared" si="1"/>
        <v>0</v>
      </c>
      <c r="E34" s="72">
        <f t="shared" si="6"/>
        <v>3</v>
      </c>
      <c r="F34" s="73" t="str">
        <f t="shared" si="2"/>
        <v>Mi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42551</v>
      </c>
      <c r="C35" s="71">
        <f t="shared" si="5"/>
        <v>42551</v>
      </c>
      <c r="D35" s="71" t="b">
        <f ca="1" t="shared" si="1"/>
        <v>0</v>
      </c>
      <c r="E35" s="72">
        <f t="shared" si="6"/>
        <v>4</v>
      </c>
      <c r="F35" s="73" t="str">
        <f t="shared" si="2"/>
        <v>Do</v>
      </c>
      <c r="G35" s="73" t="e">
        <f>VLOOKUP(C35,Parameter!$C$21:$D$36,2,FALSE)</f>
        <v>#N/A</v>
      </c>
      <c r="H35" s="74">
        <f>IF(B35&lt;&gt;"",IF(ISNA(G35),VLOOKUP(F35,Parameter!$B$10:$E$16,4,FALSE),G35),"")</f>
        <v>8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-8</v>
      </c>
    </row>
    <row r="36" spans="2:23" s="69" customFormat="1" ht="15" customHeight="1">
      <c r="B36" s="82">
        <f>IF(AND(MONTH(C36)=B$3,[0]!Eintritt&lt;=C36,[0]!Austritt&gt;=C36),C36,"")</f>
      </c>
      <c r="C36" s="83">
        <f t="shared" si="5"/>
        <v>42552</v>
      </c>
      <c r="D36" s="83" t="b">
        <f ca="1" t="shared" si="1"/>
        <v>0</v>
      </c>
      <c r="E36" s="84">
        <f t="shared" si="6"/>
        <v>5</v>
      </c>
      <c r="F36" s="85" t="str">
        <f t="shared" si="2"/>
        <v>Fr</v>
      </c>
      <c r="G36" s="85" t="e">
        <f>VLOOKUP(C36,Parameter!$C$21:$D$36,2,FALSE)</f>
        <v>#N/A</v>
      </c>
      <c r="H36" s="86">
        <f>IF(B36&lt;&gt;"",IF(ISNA(G36),VLOOKUP(F36,Parameter!$B$10:$E$16,4,FALSE),G36),"")</f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176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-176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Mai!V47</f>
        <v>-756.6659999999999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-176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-932.6659999999999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B1:X48"/>
  <sheetViews>
    <sheetView showGridLines="0" zoomScalePageLayoutView="0" workbookViewId="0" topLeftCell="A14">
      <selection activeCell="M11" sqref="M11"/>
    </sheetView>
  </sheetViews>
  <sheetFormatPr defaultColWidth="0" defaultRowHeight="12.75"/>
  <cols>
    <col min="1" max="1" width="0.42578125" style="47" customWidth="1"/>
    <col min="2" max="2" width="6.140625" style="47" customWidth="1"/>
    <col min="3" max="5" width="5.8515625" style="47" hidden="1" customWidth="1"/>
    <col min="6" max="6" width="3.7109375" style="47" customWidth="1"/>
    <col min="7" max="7" width="8.28125" style="47" hidden="1" customWidth="1"/>
    <col min="8" max="8" width="8.7109375" style="47" customWidth="1"/>
    <col min="9" max="16" width="5.28125" style="47" customWidth="1"/>
    <col min="17" max="17" width="6.7109375" style="47" customWidth="1"/>
    <col min="18" max="18" width="2.421875" style="47" customWidth="1"/>
    <col min="19" max="19" width="6.28125" style="47" customWidth="1"/>
    <col min="20" max="20" width="2.421875" style="110" customWidth="1"/>
    <col min="21" max="21" width="6.28125" style="110" customWidth="1"/>
    <col min="22" max="22" width="6.7109375" style="47" customWidth="1"/>
    <col min="23" max="23" width="7.28125" style="47" customWidth="1"/>
    <col min="24" max="24" width="0.5625" style="47" customWidth="1"/>
    <col min="25" max="25" width="0" style="47" hidden="1" customWidth="1"/>
    <col min="26" max="27" width="5.8515625" style="47" hidden="1" customWidth="1"/>
    <col min="28" max="28" width="0" style="47" hidden="1" customWidth="1"/>
    <col min="29" max="29" width="8.28125" style="47" hidden="1" customWidth="1"/>
    <col min="30" max="36" width="0" style="47" hidden="1" customWidth="1"/>
    <col min="37" max="38" width="5.8515625" style="47" hidden="1" customWidth="1"/>
    <col min="39" max="39" width="0" style="47" hidden="1" customWidth="1"/>
    <col min="40" max="40" width="8.28125" style="47" hidden="1" customWidth="1"/>
    <col min="41" max="46" width="0" style="47" hidden="1" customWidth="1"/>
    <col min="47" max="62" width="5.00390625" style="47" hidden="1" customWidth="1"/>
    <col min="63" max="63" width="6.421875" style="47" hidden="1" customWidth="1"/>
    <col min="64" max="64" width="0.42578125" style="47" hidden="1" customWidth="1"/>
    <col min="65" max="68" width="5.00390625" style="47" hidden="1" customWidth="1"/>
    <col min="69" max="69" width="6.421875" style="47" hidden="1" customWidth="1"/>
    <col min="70" max="70" width="0.42578125" style="47" hidden="1" customWidth="1"/>
    <col min="71" max="71" width="6.421875" style="47" hidden="1" customWidth="1"/>
    <col min="72" max="72" width="0.42578125" style="47" hidden="1" customWidth="1"/>
    <col min="73" max="16384" width="0" style="47" hidden="1" customWidth="1"/>
  </cols>
  <sheetData>
    <row r="1" spans="2:24" s="42" customFormat="1" ht="19.5" thickBot="1">
      <c r="B1" s="172" t="str">
        <f>"Präsenzzeit-Kontrolle  "&amp;MA</f>
        <v>Präsenzzeit-Kontrolle  Heiri Holzer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80" t="str">
        <f ca="1">"gedruckt am "&amp;TEXT(TODAY(),"TT.MM.JJ")&amp;" "</f>
        <v>gedruckt am 14.01.16 </v>
      </c>
      <c r="U1" s="181"/>
      <c r="V1" s="181"/>
      <c r="W1" s="182"/>
      <c r="X1" s="43"/>
    </row>
    <row r="2" spans="2:24" s="45" customFormat="1" ht="3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44"/>
      <c r="V2" s="43"/>
      <c r="W2" s="43"/>
      <c r="X2" s="43"/>
    </row>
    <row r="3" spans="2:23" ht="23.25">
      <c r="B3" s="46">
        <v>7</v>
      </c>
      <c r="E3" s="48"/>
      <c r="F3" s="187">
        <f>DATEVALUE("1."&amp;B3&amp;"."&amp;Jahr)</f>
        <v>42552</v>
      </c>
      <c r="G3" s="188"/>
      <c r="H3" s="188"/>
      <c r="I3" s="188"/>
      <c r="J3" s="189"/>
      <c r="K3" s="189"/>
      <c r="L3" s="48"/>
      <c r="M3" s="48"/>
      <c r="N3" s="48"/>
      <c r="O3" s="48"/>
      <c r="P3" s="48"/>
      <c r="Q3" s="48"/>
      <c r="R3" s="49"/>
      <c r="S3" s="49"/>
      <c r="T3" s="49"/>
      <c r="U3" s="50"/>
      <c r="V3" s="48"/>
      <c r="W3" s="51"/>
    </row>
    <row r="4" spans="2:23" s="69" customFormat="1" ht="11.25">
      <c r="B4" s="121" t="s">
        <v>5</v>
      </c>
      <c r="C4" s="122"/>
      <c r="D4" s="122" t="s">
        <v>93</v>
      </c>
      <c r="E4" s="123"/>
      <c r="F4" s="123" t="s">
        <v>43</v>
      </c>
      <c r="G4" s="124"/>
      <c r="H4" s="123" t="s">
        <v>31</v>
      </c>
      <c r="I4" s="125" t="s">
        <v>61</v>
      </c>
      <c r="J4" s="126"/>
      <c r="K4" s="126"/>
      <c r="L4" s="126"/>
      <c r="M4" s="126"/>
      <c r="N4" s="126"/>
      <c r="O4" s="126"/>
      <c r="P4" s="126"/>
      <c r="Q4" s="127"/>
      <c r="R4" s="126" t="s">
        <v>62</v>
      </c>
      <c r="S4" s="128"/>
      <c r="T4" s="126" t="s">
        <v>63</v>
      </c>
      <c r="U4" s="129"/>
      <c r="V4" s="130" t="s">
        <v>0</v>
      </c>
      <c r="W4" s="131" t="s">
        <v>59</v>
      </c>
    </row>
    <row r="5" spans="2:23" s="104" customFormat="1" ht="11.25">
      <c r="B5" s="112"/>
      <c r="C5" s="113"/>
      <c r="D5" s="113"/>
      <c r="E5" s="114"/>
      <c r="F5" s="114"/>
      <c r="G5" s="114"/>
      <c r="H5" s="115"/>
      <c r="I5" s="53" t="s">
        <v>49</v>
      </c>
      <c r="J5" s="54" t="s">
        <v>50</v>
      </c>
      <c r="K5" s="53" t="s">
        <v>49</v>
      </c>
      <c r="L5" s="54" t="s">
        <v>50</v>
      </c>
      <c r="M5" s="53" t="s">
        <v>49</v>
      </c>
      <c r="N5" s="54" t="s">
        <v>50</v>
      </c>
      <c r="O5" s="53" t="s">
        <v>49</v>
      </c>
      <c r="P5" s="54" t="s">
        <v>50</v>
      </c>
      <c r="Q5" s="116" t="s">
        <v>52</v>
      </c>
      <c r="R5" s="117" t="s">
        <v>55</v>
      </c>
      <c r="S5" s="118" t="s">
        <v>53</v>
      </c>
      <c r="T5" s="117" t="s">
        <v>55</v>
      </c>
      <c r="U5" s="119" t="s">
        <v>53</v>
      </c>
      <c r="V5" s="120" t="s">
        <v>54</v>
      </c>
      <c r="W5" s="120" t="s">
        <v>54</v>
      </c>
    </row>
    <row r="6" spans="2:23" s="69" customFormat="1" ht="15" customHeight="1">
      <c r="B6" s="56">
        <f>IF(AND(MONTH(C6)=B$3,[0]!Eintritt&lt;=C6,[0]!Austritt&gt;=C6),C6,"")</f>
        <v>42552</v>
      </c>
      <c r="C6" s="57">
        <f>F3</f>
        <v>42552</v>
      </c>
      <c r="D6" s="57" t="b">
        <f ca="1">IF(C6&lt;TODAY(),TRUE,FALSE)</f>
        <v>0</v>
      </c>
      <c r="E6" s="58">
        <f>WEEKDAY(C6,2)</f>
        <v>5</v>
      </c>
      <c r="F6" s="59" t="str">
        <f>IF(E6&lt;&gt;0,CHOOSE(E6,"Mo","Di","Mi","Do","Fr","Sa","So"),"")</f>
        <v>Fr</v>
      </c>
      <c r="G6" s="59" t="e">
        <f>VLOOKUP(C6,Parameter!$C$21:$D$36,2,FALSE)</f>
        <v>#N/A</v>
      </c>
      <c r="H6" s="60">
        <f>IF(B6&lt;&gt;"",IF(ISNA(G6),VLOOKUP(F6,Parameter!$B$10:$E$16,4,FALSE),G6),"")</f>
        <v>8</v>
      </c>
      <c r="I6" s="61"/>
      <c r="J6" s="62"/>
      <c r="K6" s="61"/>
      <c r="L6" s="62"/>
      <c r="M6" s="61"/>
      <c r="N6" s="62"/>
      <c r="O6" s="61"/>
      <c r="P6" s="62"/>
      <c r="Q6" s="63">
        <f>ROUND(0+IF(ISBLANK(J6),0,(J6-I6)*24)+IF(ISBLANK(L6),0,(L6-K6)*24)+IF(ISBLANK(N6),0,(N6-M6)*24)+IF(ISBLANK(P6),0,(P6-O6)*24),3)</f>
        <v>0</v>
      </c>
      <c r="R6" s="64"/>
      <c r="S6" s="65"/>
      <c r="T6" s="64"/>
      <c r="U6" s="66"/>
      <c r="V6" s="67">
        <f>Q6+S6+U6</f>
        <v>0</v>
      </c>
      <c r="W6" s="68">
        <f aca="true" t="shared" si="0" ref="W6:W36">IF(B6&lt;Tagesdatum,IF(ISNUMBER(V6),V6,0)-IF(ISNUMBER(H6),H6,0),"")</f>
        <v>-8</v>
      </c>
    </row>
    <row r="7" spans="2:23" s="69" customFormat="1" ht="15" customHeight="1">
      <c r="B7" s="70">
        <f>IF(AND(MONTH(C7)=B$3,[0]!Eintritt&lt;=C7,[0]!Austritt&gt;=C7),C7,"")</f>
        <v>42553</v>
      </c>
      <c r="C7" s="71">
        <f>C6+1</f>
        <v>42553</v>
      </c>
      <c r="D7" s="71" t="b">
        <f aca="true" ca="1" t="shared" si="1" ref="D7:D36">IF(C7&lt;TODAY(),TRUE,FALSE)</f>
        <v>0</v>
      </c>
      <c r="E7" s="72">
        <f>WEEKDAY(C7,2)</f>
        <v>6</v>
      </c>
      <c r="F7" s="73" t="str">
        <f aca="true" t="shared" si="2" ref="F7:F36">IF(E7&lt;&gt;0,CHOOSE(E7,"Mo","Di","Mi","Do","Fr","Sa","So"),"")</f>
        <v>Sa</v>
      </c>
      <c r="G7" s="73" t="e">
        <f>VLOOKUP(C7,Parameter!$C$21:$D$36,2,FALSE)</f>
        <v>#N/A</v>
      </c>
      <c r="H7" s="74">
        <f>IF(B7&lt;&gt;"",IF(ISNA(G7),VLOOKUP(F7,Parameter!$B$10:$E$16,4,FALSE),G7),"")</f>
        <v>0</v>
      </c>
      <c r="I7" s="75"/>
      <c r="J7" s="76"/>
      <c r="K7" s="75"/>
      <c r="L7" s="76"/>
      <c r="M7" s="75"/>
      <c r="N7" s="76"/>
      <c r="O7" s="75"/>
      <c r="P7" s="76"/>
      <c r="Q7" s="77">
        <f aca="true" t="shared" si="3" ref="Q7:Q36">ROUND(0+IF(ISBLANK(J7),0,(J7-I7)*24)+IF(ISBLANK(L7),0,(L7-K7)*24)+IF(ISBLANK(N7),0,(N7-M7)*24)+IF(ISBLANK(P7),0,(P7-O7)*24),3)</f>
        <v>0</v>
      </c>
      <c r="R7" s="78"/>
      <c r="S7" s="79"/>
      <c r="T7" s="78"/>
      <c r="U7" s="80"/>
      <c r="V7" s="81">
        <f aca="true" t="shared" si="4" ref="V7:V36">Q7+S7+U7</f>
        <v>0</v>
      </c>
      <c r="W7" s="68">
        <f t="shared" si="0"/>
        <v>0</v>
      </c>
    </row>
    <row r="8" spans="2:23" s="69" customFormat="1" ht="15" customHeight="1">
      <c r="B8" s="70">
        <f>IF(AND(MONTH(C8)=B$3,[0]!Eintritt&lt;=C8,[0]!Austritt&gt;=C8),C8,"")</f>
        <v>42554</v>
      </c>
      <c r="C8" s="71">
        <f aca="true" t="shared" si="5" ref="C8:C36">C7+1</f>
        <v>42554</v>
      </c>
      <c r="D8" s="71" t="b">
        <f ca="1" t="shared" si="1"/>
        <v>0</v>
      </c>
      <c r="E8" s="72">
        <f>WEEKDAY(C8,2)</f>
        <v>7</v>
      </c>
      <c r="F8" s="73" t="str">
        <f t="shared" si="2"/>
        <v>So</v>
      </c>
      <c r="G8" s="73" t="e">
        <f>VLOOKUP(C8,Parameter!$C$21:$D$36,2,FALSE)</f>
        <v>#N/A</v>
      </c>
      <c r="H8" s="74">
        <f>IF(B8&lt;&gt;"",IF(ISNA(G8),VLOOKUP(F8,Parameter!$B$10:$E$16,4,FALSE),G8),"")</f>
        <v>0</v>
      </c>
      <c r="I8" s="75"/>
      <c r="J8" s="76"/>
      <c r="K8" s="75"/>
      <c r="L8" s="76"/>
      <c r="M8" s="75"/>
      <c r="N8" s="76"/>
      <c r="O8" s="75"/>
      <c r="P8" s="76"/>
      <c r="Q8" s="77">
        <f t="shared" si="3"/>
        <v>0</v>
      </c>
      <c r="R8" s="78"/>
      <c r="S8" s="79"/>
      <c r="T8" s="78"/>
      <c r="U8" s="80"/>
      <c r="V8" s="81">
        <f t="shared" si="4"/>
        <v>0</v>
      </c>
      <c r="W8" s="68">
        <f t="shared" si="0"/>
        <v>0</v>
      </c>
    </row>
    <row r="9" spans="2:23" s="69" customFormat="1" ht="15" customHeight="1">
      <c r="B9" s="70">
        <f>IF(AND(MONTH(C9)=B$3,[0]!Eintritt&lt;=C9,[0]!Austritt&gt;=C9),C9,"")</f>
        <v>42555</v>
      </c>
      <c r="C9" s="71">
        <f t="shared" si="5"/>
        <v>42555</v>
      </c>
      <c r="D9" s="71" t="b">
        <f ca="1" t="shared" si="1"/>
        <v>0</v>
      </c>
      <c r="E9" s="72">
        <f>WEEKDAY(C9,2)</f>
        <v>1</v>
      </c>
      <c r="F9" s="73" t="str">
        <f t="shared" si="2"/>
        <v>Mo</v>
      </c>
      <c r="G9" s="73" t="e">
        <f>VLOOKUP(C9,Parameter!$C$21:$D$36,2,FALSE)</f>
        <v>#N/A</v>
      </c>
      <c r="H9" s="74">
        <f>IF(B9&lt;&gt;"",IF(ISNA(G9),VLOOKUP(F9,Parameter!$B$10:$E$16,4,FALSE),G9),"")</f>
        <v>8</v>
      </c>
      <c r="I9" s="75"/>
      <c r="J9" s="76"/>
      <c r="K9" s="75"/>
      <c r="L9" s="76"/>
      <c r="M9" s="75"/>
      <c r="N9" s="76"/>
      <c r="O9" s="75"/>
      <c r="P9" s="76"/>
      <c r="Q9" s="77">
        <f t="shared" si="3"/>
        <v>0</v>
      </c>
      <c r="R9" s="78"/>
      <c r="S9" s="79"/>
      <c r="T9" s="78"/>
      <c r="U9" s="80"/>
      <c r="V9" s="81">
        <f t="shared" si="4"/>
        <v>0</v>
      </c>
      <c r="W9" s="68">
        <f t="shared" si="0"/>
        <v>-8</v>
      </c>
    </row>
    <row r="10" spans="2:23" s="69" customFormat="1" ht="15" customHeight="1">
      <c r="B10" s="70">
        <f>IF(AND(MONTH(C10)=B$3,[0]!Eintritt&lt;=C10,[0]!Austritt&gt;=C10),C10,"")</f>
        <v>42556</v>
      </c>
      <c r="C10" s="71">
        <f t="shared" si="5"/>
        <v>42556</v>
      </c>
      <c r="D10" s="71" t="b">
        <f ca="1" t="shared" si="1"/>
        <v>0</v>
      </c>
      <c r="E10" s="72">
        <f aca="true" t="shared" si="6" ref="E10:E36">WEEKDAY(C10,2)</f>
        <v>2</v>
      </c>
      <c r="F10" s="73" t="str">
        <f t="shared" si="2"/>
        <v>Di</v>
      </c>
      <c r="G10" s="73" t="e">
        <f>VLOOKUP(C10,Parameter!$C$21:$D$36,2,FALSE)</f>
        <v>#N/A</v>
      </c>
      <c r="H10" s="74">
        <f>IF(B10&lt;&gt;"",IF(ISNA(G10),VLOOKUP(F10,Parameter!$B$10:$E$16,4,FALSE),G10),"")</f>
        <v>8</v>
      </c>
      <c r="I10" s="75"/>
      <c r="J10" s="76"/>
      <c r="K10" s="75"/>
      <c r="L10" s="76"/>
      <c r="M10" s="75"/>
      <c r="N10" s="76"/>
      <c r="O10" s="75"/>
      <c r="P10" s="76"/>
      <c r="Q10" s="77">
        <f t="shared" si="3"/>
        <v>0</v>
      </c>
      <c r="R10" s="78"/>
      <c r="S10" s="79"/>
      <c r="T10" s="78"/>
      <c r="U10" s="80"/>
      <c r="V10" s="81">
        <f t="shared" si="4"/>
        <v>0</v>
      </c>
      <c r="W10" s="68">
        <f t="shared" si="0"/>
        <v>-8</v>
      </c>
    </row>
    <row r="11" spans="2:23" s="69" customFormat="1" ht="15" customHeight="1">
      <c r="B11" s="70">
        <f>IF(AND(MONTH(C11)=B$3,[0]!Eintritt&lt;=C11,[0]!Austritt&gt;=C11),C11,"")</f>
        <v>42557</v>
      </c>
      <c r="C11" s="71">
        <f t="shared" si="5"/>
        <v>42557</v>
      </c>
      <c r="D11" s="71" t="b">
        <f ca="1" t="shared" si="1"/>
        <v>0</v>
      </c>
      <c r="E11" s="72">
        <f t="shared" si="6"/>
        <v>3</v>
      </c>
      <c r="F11" s="73" t="str">
        <f t="shared" si="2"/>
        <v>Mi</v>
      </c>
      <c r="G11" s="73" t="e">
        <f>VLOOKUP(C11,Parameter!$C$21:$D$36,2,FALSE)</f>
        <v>#N/A</v>
      </c>
      <c r="H11" s="74">
        <f>IF(B11&lt;&gt;"",IF(ISNA(G11),VLOOKUP(F11,Parameter!$B$10:$E$16,4,FALSE),G11),"")</f>
        <v>8</v>
      </c>
      <c r="I11" s="75"/>
      <c r="J11" s="76"/>
      <c r="K11" s="75"/>
      <c r="L11" s="76"/>
      <c r="M11" s="75"/>
      <c r="N11" s="76"/>
      <c r="O11" s="75"/>
      <c r="P11" s="76"/>
      <c r="Q11" s="77">
        <f t="shared" si="3"/>
        <v>0</v>
      </c>
      <c r="R11" s="78"/>
      <c r="S11" s="79"/>
      <c r="T11" s="78"/>
      <c r="U11" s="80"/>
      <c r="V11" s="81">
        <f t="shared" si="4"/>
        <v>0</v>
      </c>
      <c r="W11" s="68">
        <f t="shared" si="0"/>
        <v>-8</v>
      </c>
    </row>
    <row r="12" spans="2:23" s="69" customFormat="1" ht="15" customHeight="1">
      <c r="B12" s="70">
        <f>IF(AND(MONTH(C12)=B$3,[0]!Eintritt&lt;=C12,[0]!Austritt&gt;=C12),C12,"")</f>
        <v>42558</v>
      </c>
      <c r="C12" s="71">
        <f t="shared" si="5"/>
        <v>42558</v>
      </c>
      <c r="D12" s="71" t="b">
        <f ca="1" t="shared" si="1"/>
        <v>0</v>
      </c>
      <c r="E12" s="72">
        <f t="shared" si="6"/>
        <v>4</v>
      </c>
      <c r="F12" s="73" t="str">
        <f t="shared" si="2"/>
        <v>Do</v>
      </c>
      <c r="G12" s="73" t="e">
        <f>VLOOKUP(C12,Parameter!$C$21:$D$36,2,FALSE)</f>
        <v>#N/A</v>
      </c>
      <c r="H12" s="74">
        <f>IF(B12&lt;&gt;"",IF(ISNA(G12),VLOOKUP(F12,Parameter!$B$10:$E$16,4,FALSE),G12),"")</f>
        <v>8</v>
      </c>
      <c r="I12" s="75"/>
      <c r="J12" s="76"/>
      <c r="K12" s="75"/>
      <c r="L12" s="76"/>
      <c r="M12" s="75"/>
      <c r="N12" s="76"/>
      <c r="O12" s="75"/>
      <c r="P12" s="76"/>
      <c r="Q12" s="77">
        <f t="shared" si="3"/>
        <v>0</v>
      </c>
      <c r="R12" s="78"/>
      <c r="S12" s="79"/>
      <c r="T12" s="78"/>
      <c r="U12" s="80"/>
      <c r="V12" s="81">
        <f t="shared" si="4"/>
        <v>0</v>
      </c>
      <c r="W12" s="68">
        <f t="shared" si="0"/>
        <v>-8</v>
      </c>
    </row>
    <row r="13" spans="2:23" s="69" customFormat="1" ht="15" customHeight="1">
      <c r="B13" s="70">
        <f>IF(AND(MONTH(C13)=B$3,[0]!Eintritt&lt;=C13,[0]!Austritt&gt;=C13),C13,"")</f>
        <v>42559</v>
      </c>
      <c r="C13" s="71">
        <f t="shared" si="5"/>
        <v>42559</v>
      </c>
      <c r="D13" s="71" t="b">
        <f ca="1" t="shared" si="1"/>
        <v>0</v>
      </c>
      <c r="E13" s="72">
        <f t="shared" si="6"/>
        <v>5</v>
      </c>
      <c r="F13" s="73" t="str">
        <f t="shared" si="2"/>
        <v>Fr</v>
      </c>
      <c r="G13" s="73" t="e">
        <f>VLOOKUP(C13,Parameter!$C$21:$D$36,2,FALSE)</f>
        <v>#N/A</v>
      </c>
      <c r="H13" s="74">
        <f>IF(B13&lt;&gt;"",IF(ISNA(G13),VLOOKUP(F13,Parameter!$B$10:$E$16,4,FALSE),G13),"")</f>
        <v>8</v>
      </c>
      <c r="I13" s="75"/>
      <c r="J13" s="76"/>
      <c r="K13" s="75"/>
      <c r="L13" s="76"/>
      <c r="M13" s="75"/>
      <c r="N13" s="76"/>
      <c r="O13" s="75"/>
      <c r="P13" s="76"/>
      <c r="Q13" s="77">
        <f t="shared" si="3"/>
        <v>0</v>
      </c>
      <c r="R13" s="78"/>
      <c r="S13" s="79"/>
      <c r="T13" s="78"/>
      <c r="U13" s="80"/>
      <c r="V13" s="81">
        <f t="shared" si="4"/>
        <v>0</v>
      </c>
      <c r="W13" s="68">
        <f t="shared" si="0"/>
        <v>-8</v>
      </c>
    </row>
    <row r="14" spans="2:23" s="69" customFormat="1" ht="15" customHeight="1">
      <c r="B14" s="70">
        <f>IF(AND(MONTH(C14)=B$3,[0]!Eintritt&lt;=C14,[0]!Austritt&gt;=C14),C14,"")</f>
        <v>42560</v>
      </c>
      <c r="C14" s="71">
        <f t="shared" si="5"/>
        <v>42560</v>
      </c>
      <c r="D14" s="71" t="b">
        <f ca="1" t="shared" si="1"/>
        <v>0</v>
      </c>
      <c r="E14" s="72">
        <f t="shared" si="6"/>
        <v>6</v>
      </c>
      <c r="F14" s="73" t="str">
        <f t="shared" si="2"/>
        <v>Sa</v>
      </c>
      <c r="G14" s="73" t="e">
        <f>VLOOKUP(C14,Parameter!$C$21:$D$36,2,FALSE)</f>
        <v>#N/A</v>
      </c>
      <c r="H14" s="74">
        <f>IF(B14&lt;&gt;"",IF(ISNA(G14),VLOOKUP(F14,Parameter!$B$10:$E$16,4,FALSE),G14),"")</f>
        <v>0</v>
      </c>
      <c r="I14" s="75"/>
      <c r="J14" s="76"/>
      <c r="K14" s="75"/>
      <c r="L14" s="76"/>
      <c r="M14" s="75"/>
      <c r="N14" s="76"/>
      <c r="O14" s="75"/>
      <c r="P14" s="76"/>
      <c r="Q14" s="77">
        <f t="shared" si="3"/>
        <v>0</v>
      </c>
      <c r="R14" s="78"/>
      <c r="S14" s="79"/>
      <c r="T14" s="78"/>
      <c r="U14" s="80"/>
      <c r="V14" s="81">
        <f t="shared" si="4"/>
        <v>0</v>
      </c>
      <c r="W14" s="68">
        <f t="shared" si="0"/>
        <v>0</v>
      </c>
    </row>
    <row r="15" spans="2:23" s="69" customFormat="1" ht="15" customHeight="1">
      <c r="B15" s="70">
        <f>IF(AND(MONTH(C15)=B$3,[0]!Eintritt&lt;=C15,[0]!Austritt&gt;=C15),C15,"")</f>
        <v>42561</v>
      </c>
      <c r="C15" s="71">
        <f t="shared" si="5"/>
        <v>42561</v>
      </c>
      <c r="D15" s="71" t="b">
        <f ca="1" t="shared" si="1"/>
        <v>0</v>
      </c>
      <c r="E15" s="72">
        <f t="shared" si="6"/>
        <v>7</v>
      </c>
      <c r="F15" s="73" t="str">
        <f t="shared" si="2"/>
        <v>So</v>
      </c>
      <c r="G15" s="73" t="e">
        <f>VLOOKUP(C15,Parameter!$C$21:$D$36,2,FALSE)</f>
        <v>#N/A</v>
      </c>
      <c r="H15" s="74">
        <f>IF(B15&lt;&gt;"",IF(ISNA(G15),VLOOKUP(F15,Parameter!$B$10:$E$16,4,FALSE),G15),"")</f>
        <v>0</v>
      </c>
      <c r="I15" s="75"/>
      <c r="J15" s="76"/>
      <c r="K15" s="75"/>
      <c r="L15" s="76"/>
      <c r="M15" s="75"/>
      <c r="N15" s="76"/>
      <c r="O15" s="75"/>
      <c r="P15" s="76"/>
      <c r="Q15" s="77">
        <f t="shared" si="3"/>
        <v>0</v>
      </c>
      <c r="R15" s="78"/>
      <c r="S15" s="79"/>
      <c r="T15" s="78"/>
      <c r="U15" s="80"/>
      <c r="V15" s="81">
        <f t="shared" si="4"/>
        <v>0</v>
      </c>
      <c r="W15" s="68">
        <f t="shared" si="0"/>
        <v>0</v>
      </c>
    </row>
    <row r="16" spans="2:23" s="69" customFormat="1" ht="15" customHeight="1">
      <c r="B16" s="70">
        <f>IF(AND(MONTH(C16)=B$3,[0]!Eintritt&lt;=C16,[0]!Austritt&gt;=C16),C16,"")</f>
        <v>42562</v>
      </c>
      <c r="C16" s="71">
        <f t="shared" si="5"/>
        <v>42562</v>
      </c>
      <c r="D16" s="71" t="b">
        <f ca="1" t="shared" si="1"/>
        <v>0</v>
      </c>
      <c r="E16" s="72">
        <f t="shared" si="6"/>
        <v>1</v>
      </c>
      <c r="F16" s="73" t="str">
        <f t="shared" si="2"/>
        <v>Mo</v>
      </c>
      <c r="G16" s="73" t="e">
        <f>VLOOKUP(C16,Parameter!$C$21:$D$36,2,FALSE)</f>
        <v>#N/A</v>
      </c>
      <c r="H16" s="74">
        <f>IF(B16&lt;&gt;"",IF(ISNA(G16),VLOOKUP(F16,Parameter!$B$10:$E$16,4,FALSE),G16),"")</f>
        <v>8</v>
      </c>
      <c r="I16" s="75"/>
      <c r="J16" s="76"/>
      <c r="K16" s="75"/>
      <c r="L16" s="76"/>
      <c r="M16" s="75"/>
      <c r="N16" s="76"/>
      <c r="O16" s="75"/>
      <c r="P16" s="76"/>
      <c r="Q16" s="77">
        <f t="shared" si="3"/>
        <v>0</v>
      </c>
      <c r="R16" s="78"/>
      <c r="S16" s="79"/>
      <c r="T16" s="78"/>
      <c r="U16" s="80"/>
      <c r="V16" s="81">
        <f t="shared" si="4"/>
        <v>0</v>
      </c>
      <c r="W16" s="68">
        <f t="shared" si="0"/>
        <v>-8</v>
      </c>
    </row>
    <row r="17" spans="2:23" s="69" customFormat="1" ht="15" customHeight="1">
      <c r="B17" s="70">
        <f>IF(AND(MONTH(C17)=B$3,[0]!Eintritt&lt;=C17,[0]!Austritt&gt;=C17),C17,"")</f>
        <v>42563</v>
      </c>
      <c r="C17" s="71">
        <f t="shared" si="5"/>
        <v>42563</v>
      </c>
      <c r="D17" s="71" t="b">
        <f ca="1" t="shared" si="1"/>
        <v>0</v>
      </c>
      <c r="E17" s="72">
        <f t="shared" si="6"/>
        <v>2</v>
      </c>
      <c r="F17" s="73" t="str">
        <f t="shared" si="2"/>
        <v>Di</v>
      </c>
      <c r="G17" s="73" t="e">
        <f>VLOOKUP(C17,Parameter!$C$21:$D$36,2,FALSE)</f>
        <v>#N/A</v>
      </c>
      <c r="H17" s="74">
        <f>IF(B17&lt;&gt;"",IF(ISNA(G17),VLOOKUP(F17,Parameter!$B$10:$E$16,4,FALSE),G17),"")</f>
        <v>8</v>
      </c>
      <c r="I17" s="75"/>
      <c r="J17" s="76"/>
      <c r="K17" s="75"/>
      <c r="L17" s="76"/>
      <c r="M17" s="75"/>
      <c r="N17" s="76"/>
      <c r="O17" s="75"/>
      <c r="P17" s="76"/>
      <c r="Q17" s="77">
        <f t="shared" si="3"/>
        <v>0</v>
      </c>
      <c r="R17" s="78"/>
      <c r="S17" s="79"/>
      <c r="T17" s="78"/>
      <c r="U17" s="80"/>
      <c r="V17" s="81">
        <f t="shared" si="4"/>
        <v>0</v>
      </c>
      <c r="W17" s="68">
        <f t="shared" si="0"/>
        <v>-8</v>
      </c>
    </row>
    <row r="18" spans="2:23" s="69" customFormat="1" ht="15" customHeight="1">
      <c r="B18" s="70">
        <f>IF(AND(MONTH(C18)=B$3,[0]!Eintritt&lt;=C18,[0]!Austritt&gt;=C18),C18,"")</f>
        <v>42564</v>
      </c>
      <c r="C18" s="71">
        <f t="shared" si="5"/>
        <v>42564</v>
      </c>
      <c r="D18" s="71" t="b">
        <f ca="1" t="shared" si="1"/>
        <v>0</v>
      </c>
      <c r="E18" s="72">
        <f t="shared" si="6"/>
        <v>3</v>
      </c>
      <c r="F18" s="73" t="str">
        <f t="shared" si="2"/>
        <v>Mi</v>
      </c>
      <c r="G18" s="73" t="e">
        <f>VLOOKUP(C18,Parameter!$C$21:$D$36,2,FALSE)</f>
        <v>#N/A</v>
      </c>
      <c r="H18" s="74">
        <f>IF(B18&lt;&gt;"",IF(ISNA(G18),VLOOKUP(F18,Parameter!$B$10:$E$16,4,FALSE),G18),"")</f>
        <v>8</v>
      </c>
      <c r="I18" s="75"/>
      <c r="J18" s="76"/>
      <c r="K18" s="75"/>
      <c r="L18" s="76"/>
      <c r="M18" s="75"/>
      <c r="N18" s="76"/>
      <c r="O18" s="75"/>
      <c r="P18" s="76"/>
      <c r="Q18" s="77">
        <f t="shared" si="3"/>
        <v>0</v>
      </c>
      <c r="R18" s="78"/>
      <c r="S18" s="79"/>
      <c r="T18" s="78"/>
      <c r="U18" s="80"/>
      <c r="V18" s="81">
        <f t="shared" si="4"/>
        <v>0</v>
      </c>
      <c r="W18" s="68">
        <f t="shared" si="0"/>
        <v>-8</v>
      </c>
    </row>
    <row r="19" spans="2:23" s="69" customFormat="1" ht="15" customHeight="1">
      <c r="B19" s="70">
        <f>IF(AND(MONTH(C19)=B$3,[0]!Eintritt&lt;=C19,[0]!Austritt&gt;=C19),C19,"")</f>
        <v>42565</v>
      </c>
      <c r="C19" s="71">
        <f t="shared" si="5"/>
        <v>42565</v>
      </c>
      <c r="D19" s="71" t="b">
        <f ca="1" t="shared" si="1"/>
        <v>0</v>
      </c>
      <c r="E19" s="72">
        <f t="shared" si="6"/>
        <v>4</v>
      </c>
      <c r="F19" s="73" t="str">
        <f t="shared" si="2"/>
        <v>Do</v>
      </c>
      <c r="G19" s="73" t="e">
        <f>VLOOKUP(C19,Parameter!$C$21:$D$36,2,FALSE)</f>
        <v>#N/A</v>
      </c>
      <c r="H19" s="74">
        <f>IF(B19&lt;&gt;"",IF(ISNA(G19),VLOOKUP(F19,Parameter!$B$10:$E$16,4,FALSE),G19),"")</f>
        <v>8</v>
      </c>
      <c r="I19" s="75"/>
      <c r="J19" s="76"/>
      <c r="K19" s="75"/>
      <c r="L19" s="76"/>
      <c r="M19" s="75"/>
      <c r="N19" s="76"/>
      <c r="O19" s="75"/>
      <c r="P19" s="76"/>
      <c r="Q19" s="77">
        <f t="shared" si="3"/>
        <v>0</v>
      </c>
      <c r="R19" s="78"/>
      <c r="S19" s="79"/>
      <c r="T19" s="78"/>
      <c r="U19" s="80"/>
      <c r="V19" s="81">
        <f t="shared" si="4"/>
        <v>0</v>
      </c>
      <c r="W19" s="68">
        <f t="shared" si="0"/>
        <v>-8</v>
      </c>
    </row>
    <row r="20" spans="2:23" s="69" customFormat="1" ht="15" customHeight="1">
      <c r="B20" s="70">
        <f>IF(AND(MONTH(C20)=B$3,[0]!Eintritt&lt;=C20,[0]!Austritt&gt;=C20),C20,"")</f>
        <v>42566</v>
      </c>
      <c r="C20" s="71">
        <f t="shared" si="5"/>
        <v>42566</v>
      </c>
      <c r="D20" s="71" t="b">
        <f ca="1" t="shared" si="1"/>
        <v>0</v>
      </c>
      <c r="E20" s="72">
        <f t="shared" si="6"/>
        <v>5</v>
      </c>
      <c r="F20" s="73" t="str">
        <f t="shared" si="2"/>
        <v>Fr</v>
      </c>
      <c r="G20" s="73" t="e">
        <f>VLOOKUP(C20,Parameter!$C$21:$D$36,2,FALSE)</f>
        <v>#N/A</v>
      </c>
      <c r="H20" s="74">
        <f>IF(B20&lt;&gt;"",IF(ISNA(G20),VLOOKUP(F20,Parameter!$B$10:$E$16,4,FALSE),G20),"")</f>
        <v>8</v>
      </c>
      <c r="I20" s="75"/>
      <c r="J20" s="76"/>
      <c r="K20" s="75"/>
      <c r="L20" s="76"/>
      <c r="M20" s="75"/>
      <c r="N20" s="76"/>
      <c r="O20" s="75"/>
      <c r="P20" s="76"/>
      <c r="Q20" s="77">
        <f t="shared" si="3"/>
        <v>0</v>
      </c>
      <c r="R20" s="78"/>
      <c r="S20" s="79"/>
      <c r="T20" s="78"/>
      <c r="U20" s="80"/>
      <c r="V20" s="81">
        <f t="shared" si="4"/>
        <v>0</v>
      </c>
      <c r="W20" s="68">
        <f t="shared" si="0"/>
        <v>-8</v>
      </c>
    </row>
    <row r="21" spans="2:23" s="69" customFormat="1" ht="15" customHeight="1">
      <c r="B21" s="70">
        <f>IF(AND(MONTH(C21)=B$3,[0]!Eintritt&lt;=C21,[0]!Austritt&gt;=C21),C21,"")</f>
        <v>42567</v>
      </c>
      <c r="C21" s="71">
        <f t="shared" si="5"/>
        <v>42567</v>
      </c>
      <c r="D21" s="71" t="b">
        <f ca="1" t="shared" si="1"/>
        <v>0</v>
      </c>
      <c r="E21" s="72">
        <f t="shared" si="6"/>
        <v>6</v>
      </c>
      <c r="F21" s="73" t="str">
        <f t="shared" si="2"/>
        <v>Sa</v>
      </c>
      <c r="G21" s="73" t="e">
        <f>VLOOKUP(C21,Parameter!$C$21:$D$36,2,FALSE)</f>
        <v>#N/A</v>
      </c>
      <c r="H21" s="74">
        <f>IF(B21&lt;&gt;"",IF(ISNA(G21),VLOOKUP(F21,Parameter!$B$10:$E$16,4,FALSE),G21),"")</f>
        <v>0</v>
      </c>
      <c r="I21" s="75"/>
      <c r="J21" s="76"/>
      <c r="K21" s="75"/>
      <c r="L21" s="76"/>
      <c r="M21" s="75"/>
      <c r="N21" s="76"/>
      <c r="O21" s="75"/>
      <c r="P21" s="76"/>
      <c r="Q21" s="77">
        <f t="shared" si="3"/>
        <v>0</v>
      </c>
      <c r="R21" s="78"/>
      <c r="S21" s="79"/>
      <c r="T21" s="78"/>
      <c r="U21" s="80"/>
      <c r="V21" s="81">
        <f t="shared" si="4"/>
        <v>0</v>
      </c>
      <c r="W21" s="68">
        <f t="shared" si="0"/>
        <v>0</v>
      </c>
    </row>
    <row r="22" spans="2:23" s="69" customFormat="1" ht="15" customHeight="1">
      <c r="B22" s="70">
        <f>IF(AND(MONTH(C22)=B$3,[0]!Eintritt&lt;=C22,[0]!Austritt&gt;=C22),C22,"")</f>
        <v>42568</v>
      </c>
      <c r="C22" s="71">
        <f t="shared" si="5"/>
        <v>42568</v>
      </c>
      <c r="D22" s="71" t="b">
        <f ca="1" t="shared" si="1"/>
        <v>0</v>
      </c>
      <c r="E22" s="72">
        <f t="shared" si="6"/>
        <v>7</v>
      </c>
      <c r="F22" s="73" t="str">
        <f t="shared" si="2"/>
        <v>So</v>
      </c>
      <c r="G22" s="73" t="e">
        <f>VLOOKUP(C22,Parameter!$C$21:$D$36,2,FALSE)</f>
        <v>#N/A</v>
      </c>
      <c r="H22" s="74">
        <f>IF(B22&lt;&gt;"",IF(ISNA(G22),VLOOKUP(F22,Parameter!$B$10:$E$16,4,FALSE),G22),"")</f>
        <v>0</v>
      </c>
      <c r="I22" s="75"/>
      <c r="J22" s="76"/>
      <c r="K22" s="75"/>
      <c r="L22" s="76"/>
      <c r="M22" s="75"/>
      <c r="N22" s="76"/>
      <c r="O22" s="75"/>
      <c r="P22" s="76"/>
      <c r="Q22" s="77">
        <f t="shared" si="3"/>
        <v>0</v>
      </c>
      <c r="R22" s="78"/>
      <c r="S22" s="79"/>
      <c r="T22" s="78"/>
      <c r="U22" s="80"/>
      <c r="V22" s="81">
        <f t="shared" si="4"/>
        <v>0</v>
      </c>
      <c r="W22" s="68">
        <f t="shared" si="0"/>
        <v>0</v>
      </c>
    </row>
    <row r="23" spans="2:23" s="69" customFormat="1" ht="15" customHeight="1">
      <c r="B23" s="70">
        <f>IF(AND(MONTH(C23)=B$3,[0]!Eintritt&lt;=C23,[0]!Austritt&gt;=C23),C23,"")</f>
        <v>42569</v>
      </c>
      <c r="C23" s="71">
        <f t="shared" si="5"/>
        <v>42569</v>
      </c>
      <c r="D23" s="71" t="b">
        <f ca="1" t="shared" si="1"/>
        <v>0</v>
      </c>
      <c r="E23" s="72">
        <f t="shared" si="6"/>
        <v>1</v>
      </c>
      <c r="F23" s="73" t="str">
        <f t="shared" si="2"/>
        <v>Mo</v>
      </c>
      <c r="G23" s="73" t="e">
        <f>VLOOKUP(C23,Parameter!$C$21:$D$36,2,FALSE)</f>
        <v>#N/A</v>
      </c>
      <c r="H23" s="74">
        <f>IF(B23&lt;&gt;"",IF(ISNA(G23),VLOOKUP(F23,Parameter!$B$10:$E$16,4,FALSE),G23),"")</f>
        <v>8</v>
      </c>
      <c r="I23" s="75"/>
      <c r="J23" s="76"/>
      <c r="K23" s="75"/>
      <c r="L23" s="76"/>
      <c r="M23" s="75"/>
      <c r="N23" s="76"/>
      <c r="O23" s="75"/>
      <c r="P23" s="76"/>
      <c r="Q23" s="77">
        <f t="shared" si="3"/>
        <v>0</v>
      </c>
      <c r="R23" s="78"/>
      <c r="S23" s="79"/>
      <c r="T23" s="78"/>
      <c r="U23" s="80"/>
      <c r="V23" s="81">
        <f t="shared" si="4"/>
        <v>0</v>
      </c>
      <c r="W23" s="68">
        <f t="shared" si="0"/>
        <v>-8</v>
      </c>
    </row>
    <row r="24" spans="2:23" s="69" customFormat="1" ht="15" customHeight="1">
      <c r="B24" s="70">
        <f>IF(AND(MONTH(C24)=B$3,[0]!Eintritt&lt;=C24,[0]!Austritt&gt;=C24),C24,"")</f>
        <v>42570</v>
      </c>
      <c r="C24" s="71">
        <f t="shared" si="5"/>
        <v>42570</v>
      </c>
      <c r="D24" s="71" t="b">
        <f ca="1" t="shared" si="1"/>
        <v>0</v>
      </c>
      <c r="E24" s="72">
        <f t="shared" si="6"/>
        <v>2</v>
      </c>
      <c r="F24" s="73" t="str">
        <f t="shared" si="2"/>
        <v>Di</v>
      </c>
      <c r="G24" s="73" t="e">
        <f>VLOOKUP(C24,Parameter!$C$21:$D$36,2,FALSE)</f>
        <v>#N/A</v>
      </c>
      <c r="H24" s="74">
        <f>IF(B24&lt;&gt;"",IF(ISNA(G24),VLOOKUP(F24,Parameter!$B$10:$E$16,4,FALSE),G24),"")</f>
        <v>8</v>
      </c>
      <c r="I24" s="75"/>
      <c r="J24" s="76"/>
      <c r="K24" s="75"/>
      <c r="L24" s="76"/>
      <c r="M24" s="75"/>
      <c r="N24" s="76"/>
      <c r="O24" s="75"/>
      <c r="P24" s="76"/>
      <c r="Q24" s="77">
        <f t="shared" si="3"/>
        <v>0</v>
      </c>
      <c r="R24" s="78"/>
      <c r="S24" s="79"/>
      <c r="T24" s="78"/>
      <c r="U24" s="80"/>
      <c r="V24" s="81">
        <f t="shared" si="4"/>
        <v>0</v>
      </c>
      <c r="W24" s="68">
        <f t="shared" si="0"/>
        <v>-8</v>
      </c>
    </row>
    <row r="25" spans="2:23" s="69" customFormat="1" ht="15" customHeight="1">
      <c r="B25" s="70">
        <f>IF(AND(MONTH(C25)=B$3,[0]!Eintritt&lt;=C25,[0]!Austritt&gt;=C25),C25,"")</f>
        <v>42571</v>
      </c>
      <c r="C25" s="71">
        <f t="shared" si="5"/>
        <v>42571</v>
      </c>
      <c r="D25" s="71" t="b">
        <f ca="1" t="shared" si="1"/>
        <v>0</v>
      </c>
      <c r="E25" s="72">
        <f t="shared" si="6"/>
        <v>3</v>
      </c>
      <c r="F25" s="73" t="str">
        <f t="shared" si="2"/>
        <v>Mi</v>
      </c>
      <c r="G25" s="73" t="e">
        <f>VLOOKUP(C25,Parameter!$C$21:$D$36,2,FALSE)</f>
        <v>#N/A</v>
      </c>
      <c r="H25" s="74">
        <f>IF(B25&lt;&gt;"",IF(ISNA(G25),VLOOKUP(F25,Parameter!$B$10:$E$16,4,FALSE),G25),"")</f>
        <v>8</v>
      </c>
      <c r="I25" s="75"/>
      <c r="J25" s="76"/>
      <c r="K25" s="75"/>
      <c r="L25" s="76"/>
      <c r="M25" s="75"/>
      <c r="N25" s="76"/>
      <c r="O25" s="75"/>
      <c r="P25" s="76"/>
      <c r="Q25" s="77">
        <f t="shared" si="3"/>
        <v>0</v>
      </c>
      <c r="R25" s="78"/>
      <c r="S25" s="79"/>
      <c r="T25" s="78"/>
      <c r="U25" s="80"/>
      <c r="V25" s="81">
        <f t="shared" si="4"/>
        <v>0</v>
      </c>
      <c r="W25" s="68">
        <f t="shared" si="0"/>
        <v>-8</v>
      </c>
    </row>
    <row r="26" spans="2:23" s="69" customFormat="1" ht="15" customHeight="1">
      <c r="B26" s="70">
        <f>IF(AND(MONTH(C26)=B$3,[0]!Eintritt&lt;=C26,[0]!Austritt&gt;=C26),C26,"")</f>
        <v>42572</v>
      </c>
      <c r="C26" s="71">
        <f t="shared" si="5"/>
        <v>42572</v>
      </c>
      <c r="D26" s="71" t="b">
        <f ca="1" t="shared" si="1"/>
        <v>0</v>
      </c>
      <c r="E26" s="72">
        <f t="shared" si="6"/>
        <v>4</v>
      </c>
      <c r="F26" s="73" t="str">
        <f t="shared" si="2"/>
        <v>Do</v>
      </c>
      <c r="G26" s="73" t="e">
        <f>VLOOKUP(C26,Parameter!$C$21:$D$36,2,FALSE)</f>
        <v>#N/A</v>
      </c>
      <c r="H26" s="74">
        <f>IF(B26&lt;&gt;"",IF(ISNA(G26),VLOOKUP(F26,Parameter!$B$10:$E$16,4,FALSE),G26),"")</f>
        <v>8</v>
      </c>
      <c r="I26" s="75"/>
      <c r="J26" s="76"/>
      <c r="K26" s="75"/>
      <c r="L26" s="76"/>
      <c r="M26" s="75"/>
      <c r="N26" s="76"/>
      <c r="O26" s="75"/>
      <c r="P26" s="76"/>
      <c r="Q26" s="77">
        <f t="shared" si="3"/>
        <v>0</v>
      </c>
      <c r="R26" s="78"/>
      <c r="S26" s="79"/>
      <c r="T26" s="78"/>
      <c r="U26" s="80"/>
      <c r="V26" s="81">
        <f t="shared" si="4"/>
        <v>0</v>
      </c>
      <c r="W26" s="68">
        <f t="shared" si="0"/>
        <v>-8</v>
      </c>
    </row>
    <row r="27" spans="2:23" s="69" customFormat="1" ht="15" customHeight="1">
      <c r="B27" s="70">
        <f>IF(AND(MONTH(C27)=B$3,[0]!Eintritt&lt;=C27,[0]!Austritt&gt;=C27),C27,"")</f>
        <v>42573</v>
      </c>
      <c r="C27" s="71">
        <f t="shared" si="5"/>
        <v>42573</v>
      </c>
      <c r="D27" s="71" t="b">
        <f ca="1" t="shared" si="1"/>
        <v>0</v>
      </c>
      <c r="E27" s="72">
        <f t="shared" si="6"/>
        <v>5</v>
      </c>
      <c r="F27" s="73" t="str">
        <f t="shared" si="2"/>
        <v>Fr</v>
      </c>
      <c r="G27" s="73" t="e">
        <f>VLOOKUP(C27,Parameter!$C$21:$D$36,2,FALSE)</f>
        <v>#N/A</v>
      </c>
      <c r="H27" s="74">
        <f>IF(B27&lt;&gt;"",IF(ISNA(G27),VLOOKUP(F27,Parameter!$B$10:$E$16,4,FALSE),G27),"")</f>
        <v>8</v>
      </c>
      <c r="I27" s="75"/>
      <c r="J27" s="76"/>
      <c r="K27" s="75"/>
      <c r="L27" s="76"/>
      <c r="M27" s="75"/>
      <c r="N27" s="76"/>
      <c r="O27" s="75"/>
      <c r="P27" s="76"/>
      <c r="Q27" s="77">
        <f t="shared" si="3"/>
        <v>0</v>
      </c>
      <c r="R27" s="78"/>
      <c r="S27" s="79"/>
      <c r="T27" s="78"/>
      <c r="U27" s="80"/>
      <c r="V27" s="81">
        <f t="shared" si="4"/>
        <v>0</v>
      </c>
      <c r="W27" s="68">
        <f t="shared" si="0"/>
        <v>-8</v>
      </c>
    </row>
    <row r="28" spans="2:23" s="69" customFormat="1" ht="15" customHeight="1">
      <c r="B28" s="70">
        <f>IF(AND(MONTH(C28)=B$3,[0]!Eintritt&lt;=C28,[0]!Austritt&gt;=C28),C28,"")</f>
        <v>42574</v>
      </c>
      <c r="C28" s="71">
        <f t="shared" si="5"/>
        <v>42574</v>
      </c>
      <c r="D28" s="71" t="b">
        <f ca="1" t="shared" si="1"/>
        <v>0</v>
      </c>
      <c r="E28" s="72">
        <f t="shared" si="6"/>
        <v>6</v>
      </c>
      <c r="F28" s="73" t="str">
        <f t="shared" si="2"/>
        <v>Sa</v>
      </c>
      <c r="G28" s="73" t="e">
        <f>VLOOKUP(C28,Parameter!$C$21:$D$36,2,FALSE)</f>
        <v>#N/A</v>
      </c>
      <c r="H28" s="74">
        <f>IF(B28&lt;&gt;"",IF(ISNA(G28),VLOOKUP(F28,Parameter!$B$10:$E$16,4,FALSE),G28),"")</f>
        <v>0</v>
      </c>
      <c r="I28" s="75"/>
      <c r="J28" s="76"/>
      <c r="K28" s="75"/>
      <c r="L28" s="76"/>
      <c r="M28" s="75"/>
      <c r="N28" s="76"/>
      <c r="O28" s="75"/>
      <c r="P28" s="76"/>
      <c r="Q28" s="77">
        <f t="shared" si="3"/>
        <v>0</v>
      </c>
      <c r="R28" s="78"/>
      <c r="S28" s="79"/>
      <c r="T28" s="78"/>
      <c r="U28" s="80"/>
      <c r="V28" s="81">
        <f t="shared" si="4"/>
        <v>0</v>
      </c>
      <c r="W28" s="68">
        <f t="shared" si="0"/>
        <v>0</v>
      </c>
    </row>
    <row r="29" spans="2:23" s="69" customFormat="1" ht="15" customHeight="1">
      <c r="B29" s="70">
        <f>IF(AND(MONTH(C29)=B$3,[0]!Eintritt&lt;=C29,[0]!Austritt&gt;=C29),C29,"")</f>
        <v>42575</v>
      </c>
      <c r="C29" s="71">
        <f t="shared" si="5"/>
        <v>42575</v>
      </c>
      <c r="D29" s="71" t="b">
        <f ca="1" t="shared" si="1"/>
        <v>0</v>
      </c>
      <c r="E29" s="72">
        <f t="shared" si="6"/>
        <v>7</v>
      </c>
      <c r="F29" s="73" t="str">
        <f t="shared" si="2"/>
        <v>So</v>
      </c>
      <c r="G29" s="73" t="e">
        <f>VLOOKUP(C29,Parameter!$C$21:$D$36,2,FALSE)</f>
        <v>#N/A</v>
      </c>
      <c r="H29" s="74">
        <f>IF(B29&lt;&gt;"",IF(ISNA(G29),VLOOKUP(F29,Parameter!$B$10:$E$16,4,FALSE),G29),"")</f>
        <v>0</v>
      </c>
      <c r="I29" s="75"/>
      <c r="J29" s="76"/>
      <c r="K29" s="75"/>
      <c r="L29" s="76"/>
      <c r="M29" s="75"/>
      <c r="N29" s="76"/>
      <c r="O29" s="75"/>
      <c r="P29" s="76"/>
      <c r="Q29" s="77">
        <f t="shared" si="3"/>
        <v>0</v>
      </c>
      <c r="R29" s="78"/>
      <c r="S29" s="79"/>
      <c r="T29" s="78"/>
      <c r="U29" s="80"/>
      <c r="V29" s="81">
        <f t="shared" si="4"/>
        <v>0</v>
      </c>
      <c r="W29" s="68">
        <f t="shared" si="0"/>
        <v>0</v>
      </c>
    </row>
    <row r="30" spans="2:23" s="69" customFormat="1" ht="15" customHeight="1">
      <c r="B30" s="70">
        <f>IF(AND(MONTH(C30)=B$3,[0]!Eintritt&lt;=C30,[0]!Austritt&gt;=C30),C30,"")</f>
        <v>42576</v>
      </c>
      <c r="C30" s="71">
        <f t="shared" si="5"/>
        <v>42576</v>
      </c>
      <c r="D30" s="71" t="b">
        <f ca="1" t="shared" si="1"/>
        <v>0</v>
      </c>
      <c r="E30" s="72">
        <f t="shared" si="6"/>
        <v>1</v>
      </c>
      <c r="F30" s="73" t="str">
        <f t="shared" si="2"/>
        <v>Mo</v>
      </c>
      <c r="G30" s="73" t="e">
        <f>VLOOKUP(C30,Parameter!$C$21:$D$36,2,FALSE)</f>
        <v>#N/A</v>
      </c>
      <c r="H30" s="74">
        <f>IF(B30&lt;&gt;"",IF(ISNA(G30),VLOOKUP(F30,Parameter!$B$10:$E$16,4,FALSE),G30),"")</f>
        <v>8</v>
      </c>
      <c r="I30" s="75"/>
      <c r="J30" s="76"/>
      <c r="K30" s="75"/>
      <c r="L30" s="76"/>
      <c r="M30" s="75"/>
      <c r="N30" s="76"/>
      <c r="O30" s="75"/>
      <c r="P30" s="76"/>
      <c r="Q30" s="77">
        <f t="shared" si="3"/>
        <v>0</v>
      </c>
      <c r="R30" s="78"/>
      <c r="S30" s="79"/>
      <c r="T30" s="78"/>
      <c r="U30" s="80"/>
      <c r="V30" s="81">
        <f t="shared" si="4"/>
        <v>0</v>
      </c>
      <c r="W30" s="68">
        <f t="shared" si="0"/>
        <v>-8</v>
      </c>
    </row>
    <row r="31" spans="2:23" s="69" customFormat="1" ht="15" customHeight="1">
      <c r="B31" s="70">
        <f>IF(AND(MONTH(C31)=B$3,[0]!Eintritt&lt;=C31,[0]!Austritt&gt;=C31),C31,"")</f>
        <v>42577</v>
      </c>
      <c r="C31" s="71">
        <f t="shared" si="5"/>
        <v>42577</v>
      </c>
      <c r="D31" s="71" t="b">
        <f ca="1" t="shared" si="1"/>
        <v>0</v>
      </c>
      <c r="E31" s="72">
        <f t="shared" si="6"/>
        <v>2</v>
      </c>
      <c r="F31" s="73" t="str">
        <f t="shared" si="2"/>
        <v>Di</v>
      </c>
      <c r="G31" s="73" t="e">
        <f>VLOOKUP(C31,Parameter!$C$21:$D$36,2,FALSE)</f>
        <v>#N/A</v>
      </c>
      <c r="H31" s="74">
        <f>IF(B31&lt;&gt;"",IF(ISNA(G31),VLOOKUP(F31,Parameter!$B$10:$E$16,4,FALSE),G31),"")</f>
        <v>8</v>
      </c>
      <c r="I31" s="75"/>
      <c r="J31" s="76"/>
      <c r="K31" s="75"/>
      <c r="L31" s="76"/>
      <c r="M31" s="75"/>
      <c r="N31" s="76"/>
      <c r="O31" s="75"/>
      <c r="P31" s="76"/>
      <c r="Q31" s="77">
        <f t="shared" si="3"/>
        <v>0</v>
      </c>
      <c r="R31" s="78"/>
      <c r="S31" s="79"/>
      <c r="T31" s="78"/>
      <c r="U31" s="80"/>
      <c r="V31" s="81">
        <f t="shared" si="4"/>
        <v>0</v>
      </c>
      <c r="W31" s="68">
        <f t="shared" si="0"/>
        <v>-8</v>
      </c>
    </row>
    <row r="32" spans="2:23" s="69" customFormat="1" ht="15" customHeight="1">
      <c r="B32" s="70">
        <f>IF(AND(MONTH(C32)=B$3,[0]!Eintritt&lt;=C32,[0]!Austritt&gt;=C32),C32,"")</f>
        <v>42578</v>
      </c>
      <c r="C32" s="71">
        <f t="shared" si="5"/>
        <v>42578</v>
      </c>
      <c r="D32" s="71" t="b">
        <f ca="1" t="shared" si="1"/>
        <v>0</v>
      </c>
      <c r="E32" s="72">
        <f t="shared" si="6"/>
        <v>3</v>
      </c>
      <c r="F32" s="73" t="str">
        <f t="shared" si="2"/>
        <v>Mi</v>
      </c>
      <c r="G32" s="73" t="e">
        <f>VLOOKUP(C32,Parameter!$C$21:$D$36,2,FALSE)</f>
        <v>#N/A</v>
      </c>
      <c r="H32" s="74">
        <f>IF(B32&lt;&gt;"",IF(ISNA(G32),VLOOKUP(F32,Parameter!$B$10:$E$16,4,FALSE),G32),"")</f>
        <v>8</v>
      </c>
      <c r="I32" s="75"/>
      <c r="J32" s="76"/>
      <c r="K32" s="75"/>
      <c r="L32" s="76"/>
      <c r="M32" s="75"/>
      <c r="N32" s="76"/>
      <c r="O32" s="75"/>
      <c r="P32" s="76"/>
      <c r="Q32" s="77">
        <f t="shared" si="3"/>
        <v>0</v>
      </c>
      <c r="R32" s="78"/>
      <c r="S32" s="79"/>
      <c r="T32" s="78"/>
      <c r="U32" s="80"/>
      <c r="V32" s="81">
        <f t="shared" si="4"/>
        <v>0</v>
      </c>
      <c r="W32" s="68">
        <f t="shared" si="0"/>
        <v>-8</v>
      </c>
    </row>
    <row r="33" spans="2:23" s="69" customFormat="1" ht="15" customHeight="1">
      <c r="B33" s="70">
        <f>IF(AND(MONTH(C33)=B$3,[0]!Eintritt&lt;=C33,[0]!Austritt&gt;=C33),C33,"")</f>
        <v>42579</v>
      </c>
      <c r="C33" s="71">
        <f t="shared" si="5"/>
        <v>42579</v>
      </c>
      <c r="D33" s="71" t="b">
        <f ca="1" t="shared" si="1"/>
        <v>0</v>
      </c>
      <c r="E33" s="72">
        <f t="shared" si="6"/>
        <v>4</v>
      </c>
      <c r="F33" s="73" t="str">
        <f t="shared" si="2"/>
        <v>Do</v>
      </c>
      <c r="G33" s="73" t="e">
        <f>VLOOKUP(C33,Parameter!$C$21:$D$36,2,FALSE)</f>
        <v>#N/A</v>
      </c>
      <c r="H33" s="74">
        <f>IF(B33&lt;&gt;"",IF(ISNA(G33),VLOOKUP(F33,Parameter!$B$10:$E$16,4,FALSE),G33),"")</f>
        <v>8</v>
      </c>
      <c r="I33" s="75"/>
      <c r="J33" s="76"/>
      <c r="K33" s="75"/>
      <c r="L33" s="76"/>
      <c r="M33" s="75"/>
      <c r="N33" s="76"/>
      <c r="O33" s="75"/>
      <c r="P33" s="76"/>
      <c r="Q33" s="77">
        <f t="shared" si="3"/>
        <v>0</v>
      </c>
      <c r="R33" s="78"/>
      <c r="S33" s="79"/>
      <c r="T33" s="78"/>
      <c r="U33" s="80"/>
      <c r="V33" s="81">
        <f t="shared" si="4"/>
        <v>0</v>
      </c>
      <c r="W33" s="68">
        <f t="shared" si="0"/>
        <v>-8</v>
      </c>
    </row>
    <row r="34" spans="2:23" s="69" customFormat="1" ht="15" customHeight="1">
      <c r="B34" s="70">
        <f>IF(AND(MONTH(C34)=B$3,[0]!Eintritt&lt;=C34,[0]!Austritt&gt;=C34),C34,"")</f>
        <v>42580</v>
      </c>
      <c r="C34" s="71">
        <f t="shared" si="5"/>
        <v>42580</v>
      </c>
      <c r="D34" s="71" t="b">
        <f ca="1" t="shared" si="1"/>
        <v>0</v>
      </c>
      <c r="E34" s="72">
        <f t="shared" si="6"/>
        <v>5</v>
      </c>
      <c r="F34" s="73" t="str">
        <f t="shared" si="2"/>
        <v>Fr</v>
      </c>
      <c r="G34" s="73" t="e">
        <f>VLOOKUP(C34,Parameter!$C$21:$D$36,2,FALSE)</f>
        <v>#N/A</v>
      </c>
      <c r="H34" s="74">
        <f>IF(B34&lt;&gt;"",IF(ISNA(G34),VLOOKUP(F34,Parameter!$B$10:$E$16,4,FALSE),G34),"")</f>
        <v>8</v>
      </c>
      <c r="I34" s="75"/>
      <c r="J34" s="76"/>
      <c r="K34" s="75"/>
      <c r="L34" s="76"/>
      <c r="M34" s="75"/>
      <c r="N34" s="76"/>
      <c r="O34" s="75"/>
      <c r="P34" s="76"/>
      <c r="Q34" s="77">
        <f t="shared" si="3"/>
        <v>0</v>
      </c>
      <c r="R34" s="78"/>
      <c r="S34" s="79"/>
      <c r="T34" s="78"/>
      <c r="U34" s="80"/>
      <c r="V34" s="81">
        <f t="shared" si="4"/>
        <v>0</v>
      </c>
      <c r="W34" s="68">
        <f t="shared" si="0"/>
        <v>-8</v>
      </c>
    </row>
    <row r="35" spans="2:23" s="69" customFormat="1" ht="15" customHeight="1">
      <c r="B35" s="70">
        <f>IF(AND(MONTH(C35)=B$3,[0]!Eintritt&lt;=C35,[0]!Austritt&gt;=C35),C35,"")</f>
        <v>42581</v>
      </c>
      <c r="C35" s="71">
        <f t="shared" si="5"/>
        <v>42581</v>
      </c>
      <c r="D35" s="71" t="b">
        <f ca="1" t="shared" si="1"/>
        <v>0</v>
      </c>
      <c r="E35" s="72">
        <f t="shared" si="6"/>
        <v>6</v>
      </c>
      <c r="F35" s="73" t="str">
        <f t="shared" si="2"/>
        <v>Sa</v>
      </c>
      <c r="G35" s="73" t="e">
        <f>VLOOKUP(C35,Parameter!$C$21:$D$36,2,FALSE)</f>
        <v>#N/A</v>
      </c>
      <c r="H35" s="74">
        <f>IF(B35&lt;&gt;"",IF(ISNA(G35),VLOOKUP(F35,Parameter!$B$10:$E$16,4,FALSE),G35),"")</f>
        <v>0</v>
      </c>
      <c r="I35" s="75"/>
      <c r="J35" s="76"/>
      <c r="K35" s="75"/>
      <c r="L35" s="76"/>
      <c r="M35" s="75"/>
      <c r="N35" s="76"/>
      <c r="O35" s="75"/>
      <c r="P35" s="76"/>
      <c r="Q35" s="77">
        <f t="shared" si="3"/>
        <v>0</v>
      </c>
      <c r="R35" s="78"/>
      <c r="S35" s="79"/>
      <c r="T35" s="78"/>
      <c r="U35" s="80"/>
      <c r="V35" s="81">
        <f t="shared" si="4"/>
        <v>0</v>
      </c>
      <c r="W35" s="68">
        <f t="shared" si="0"/>
        <v>0</v>
      </c>
    </row>
    <row r="36" spans="2:23" s="69" customFormat="1" ht="15" customHeight="1">
      <c r="B36" s="82">
        <f>IF(AND(MONTH(C36)=B$3,[0]!Eintritt&lt;=C36,[0]!Austritt&gt;=C36),C36,"")</f>
        <v>42582</v>
      </c>
      <c r="C36" s="83">
        <f t="shared" si="5"/>
        <v>42582</v>
      </c>
      <c r="D36" s="83" t="b">
        <f ca="1" t="shared" si="1"/>
        <v>0</v>
      </c>
      <c r="E36" s="84">
        <f t="shared" si="6"/>
        <v>7</v>
      </c>
      <c r="F36" s="85" t="str">
        <f t="shared" si="2"/>
        <v>So</v>
      </c>
      <c r="G36" s="85" t="e">
        <f>VLOOKUP(C36,Parameter!$C$21:$D$36,2,FALSE)</f>
        <v>#N/A</v>
      </c>
      <c r="H36" s="86">
        <f>IF(B36&lt;&gt;"",IF(ISNA(G36),VLOOKUP(F36,Parameter!$B$10:$E$16,4,FALSE),G36),"")</f>
        <v>0</v>
      </c>
      <c r="I36" s="87"/>
      <c r="J36" s="88"/>
      <c r="K36" s="87"/>
      <c r="L36" s="88"/>
      <c r="M36" s="87"/>
      <c r="N36" s="88"/>
      <c r="O36" s="87"/>
      <c r="P36" s="88"/>
      <c r="Q36" s="89">
        <f t="shared" si="3"/>
        <v>0</v>
      </c>
      <c r="R36" s="90"/>
      <c r="S36" s="111"/>
      <c r="T36" s="90"/>
      <c r="U36" s="91"/>
      <c r="V36" s="92">
        <f t="shared" si="4"/>
        <v>0</v>
      </c>
      <c r="W36" s="93">
        <f t="shared" si="0"/>
        <v>0</v>
      </c>
    </row>
    <row r="37" spans="2:23" s="104" customFormat="1" ht="15" customHeight="1" thickBot="1">
      <c r="B37" s="94" t="s">
        <v>0</v>
      </c>
      <c r="C37" s="94"/>
      <c r="D37" s="94"/>
      <c r="E37" s="95"/>
      <c r="F37" s="96"/>
      <c r="G37" s="96"/>
      <c r="H37" s="97">
        <f>SUM(H6:H36)</f>
        <v>168</v>
      </c>
      <c r="I37" s="98"/>
      <c r="J37" s="99"/>
      <c r="K37" s="98"/>
      <c r="L37" s="99"/>
      <c r="M37" s="98"/>
      <c r="N37" s="99"/>
      <c r="O37" s="98"/>
      <c r="P37" s="99"/>
      <c r="Q37" s="100">
        <f>SUM(Q6:Q36)</f>
        <v>0</v>
      </c>
      <c r="R37" s="101"/>
      <c r="S37" s="100">
        <f>SUM(S6:S36)</f>
        <v>0</v>
      </c>
      <c r="T37" s="101"/>
      <c r="U37" s="100">
        <f>SUM(U6:U36)</f>
        <v>0</v>
      </c>
      <c r="V37" s="102">
        <f>SUM(V6:V36)</f>
        <v>0</v>
      </c>
      <c r="W37" s="103">
        <f>SUM(W6:W36)</f>
        <v>-168</v>
      </c>
    </row>
    <row r="38" spans="2:24" ht="8.25" customHeight="1">
      <c r="B38" s="105"/>
      <c r="C38" s="105"/>
      <c r="D38" s="105" t="s">
        <v>94</v>
      </c>
      <c r="E38" s="106"/>
      <c r="F38" s="107"/>
      <c r="G38" s="107">
        <f>SUMIF(D12:D36,TRUE,H12:H36)</f>
        <v>0</v>
      </c>
      <c r="H38" s="108"/>
      <c r="I38" s="107"/>
      <c r="J38" s="107"/>
      <c r="K38" s="107"/>
      <c r="L38" s="107"/>
      <c r="M38" s="107"/>
      <c r="N38" s="107"/>
      <c r="O38" s="107"/>
      <c r="P38" s="107"/>
      <c r="Q38" s="108"/>
      <c r="R38" s="108"/>
      <c r="S38" s="108"/>
      <c r="T38" s="109"/>
      <c r="U38" s="109"/>
      <c r="V38" s="108"/>
      <c r="W38" s="108"/>
      <c r="X38" s="52"/>
    </row>
    <row r="39" spans="2:23" s="52" customFormat="1" ht="13.5" thickBot="1">
      <c r="B39" s="52" t="s">
        <v>57</v>
      </c>
      <c r="H39" s="132"/>
      <c r="Q39" s="132"/>
      <c r="R39" s="132"/>
      <c r="T39" s="133"/>
      <c r="U39" s="133"/>
      <c r="V39" s="190">
        <f>Jun!V47</f>
        <v>-932.6659999999999</v>
      </c>
      <c r="W39" s="191"/>
    </row>
    <row r="40" spans="2:23" s="52" customFormat="1" ht="13.5" thickBot="1">
      <c r="B40" s="52" t="s">
        <v>67</v>
      </c>
      <c r="T40" s="134"/>
      <c r="U40" s="134"/>
      <c r="V40" s="178">
        <f>-H37</f>
        <v>-168</v>
      </c>
      <c r="W40" s="179"/>
    </row>
    <row r="41" spans="2:23" s="52" customFormat="1" ht="13.5" thickBot="1">
      <c r="B41" s="52" t="s">
        <v>64</v>
      </c>
      <c r="T41" s="134"/>
      <c r="U41" s="134"/>
      <c r="V41" s="183">
        <f>+Q37</f>
        <v>0</v>
      </c>
      <c r="W41" s="184"/>
    </row>
    <row r="42" spans="2:23" s="52" customFormat="1" ht="13.5" thickBot="1">
      <c r="B42" s="52" t="s">
        <v>44</v>
      </c>
      <c r="H42" s="52" t="s">
        <v>56</v>
      </c>
      <c r="S42" s="135" t="s">
        <v>39</v>
      </c>
      <c r="T42" s="178">
        <f>SUMIF(R$6:R$36,S42,S$6:S$36)+SUMIF(T$6:T$36,S42,U$6:U$36)</f>
        <v>0</v>
      </c>
      <c r="U42" s="179"/>
      <c r="V42" s="136"/>
      <c r="W42" s="136"/>
    </row>
    <row r="43" spans="8:23" s="52" customFormat="1" ht="13.5" thickBot="1">
      <c r="H43" s="52" t="s">
        <v>65</v>
      </c>
      <c r="S43" s="137" t="s">
        <v>66</v>
      </c>
      <c r="T43" s="178">
        <f>SUMIF(R$6:R$36,S43,S$6:S$36)+SUMIF(T$6:T$36,S43,U$6:U$36)</f>
        <v>0</v>
      </c>
      <c r="U43" s="179"/>
      <c r="V43" s="136"/>
      <c r="W43" s="136"/>
    </row>
    <row r="44" spans="8:23" s="52" customFormat="1" ht="13.5" thickBot="1">
      <c r="H44" s="52" t="s">
        <v>1</v>
      </c>
      <c r="S44" s="137" t="s">
        <v>41</v>
      </c>
      <c r="T44" s="178">
        <f>SUMIF(R$6:R$36,S44,S$6:S$36)+SUMIF(T$6:T$36,S44,U$6:U$36)</f>
        <v>0</v>
      </c>
      <c r="U44" s="179"/>
      <c r="V44" s="136"/>
      <c r="W44" s="136"/>
    </row>
    <row r="45" spans="8:23" s="52" customFormat="1" ht="13.5" thickBot="1">
      <c r="H45" s="52" t="s">
        <v>45</v>
      </c>
      <c r="S45" s="137" t="s">
        <v>40</v>
      </c>
      <c r="T45" s="178">
        <f>SUMIF(R$6:R$36,S45,S$6:S$36)+SUMIF(T$6:T$36,S45,U$6:U$36)</f>
        <v>0</v>
      </c>
      <c r="U45" s="179"/>
      <c r="V45" s="136"/>
      <c r="W45" s="136"/>
    </row>
    <row r="46" spans="8:23" s="52" customFormat="1" ht="12.75">
      <c r="H46" s="52" t="s">
        <v>46</v>
      </c>
      <c r="S46" s="138" t="s">
        <v>47</v>
      </c>
      <c r="T46" s="183">
        <f>SUMIF(R$6:R$36,S46,S$6:S$36)+SUMIF(T$6:T$36,S46,U$6:U$36)</f>
        <v>0</v>
      </c>
      <c r="U46" s="184"/>
      <c r="V46" s="151">
        <f>SUM(T42:U46)</f>
        <v>0</v>
      </c>
      <c r="W46" s="136"/>
    </row>
    <row r="47" spans="2:23" s="55" customFormat="1" ht="13.5" thickBot="1">
      <c r="B47" s="139" t="s">
        <v>58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40"/>
      <c r="T47" s="140"/>
      <c r="U47" s="140"/>
      <c r="V47" s="185">
        <f>SUM(V39:W41)+V46</f>
        <v>-1100.666</v>
      </c>
      <c r="W47" s="186"/>
    </row>
    <row r="48" spans="9:21" s="52" customFormat="1" ht="12.75">
      <c r="I48" s="141"/>
      <c r="J48" s="142"/>
      <c r="K48" s="142"/>
      <c r="T48" s="143"/>
      <c r="U48" s="143"/>
    </row>
    <row r="50" ht="11.25" customHeight="1"/>
  </sheetData>
  <sheetProtection selectLockedCells="1"/>
  <mergeCells count="11">
    <mergeCell ref="F3:K3"/>
    <mergeCell ref="V39:W39"/>
    <mergeCell ref="V40:W40"/>
    <mergeCell ref="V41:W41"/>
    <mergeCell ref="T42:U42"/>
    <mergeCell ref="T43:U43"/>
    <mergeCell ref="T1:W1"/>
    <mergeCell ref="T44:U44"/>
    <mergeCell ref="T45:U45"/>
    <mergeCell ref="T46:U46"/>
    <mergeCell ref="V47:W47"/>
  </mergeCells>
  <conditionalFormatting sqref="C6:E36 O6:P36 G6:G36 I6:J23 I29:J30 I34:J36">
    <cfRule type="expression" priority="23" dxfId="342" stopIfTrue="1">
      <formula>INDIRECT(ADDRESS(ROW(),4))=7</formula>
    </cfRule>
  </conditionalFormatting>
  <conditionalFormatting sqref="F6:F36">
    <cfRule type="expression" priority="24" dxfId="343" stopIfTrue="1">
      <formula>INDIRECT(ADDRESS(ROW(),4))=7</formula>
    </cfRule>
    <cfRule type="expression" priority="25" dxfId="344" stopIfTrue="1">
      <formula>INDIRECT(ADDRESS(ROW(),4))=6</formula>
    </cfRule>
  </conditionalFormatting>
  <conditionalFormatting sqref="H6:H36 Q6:Q36">
    <cfRule type="expression" priority="26" dxfId="343" stopIfTrue="1">
      <formula>INDIRECT(ADDRESS(ROW(),4))=7</formula>
    </cfRule>
    <cfRule type="expression" priority="27" dxfId="344" stopIfTrue="1">
      <formula>INDIRECT(ADDRESS(ROW(),4))=6</formula>
    </cfRule>
  </conditionalFormatting>
  <conditionalFormatting sqref="K6:L23 K29:L30 K34:L36">
    <cfRule type="expression" priority="22" dxfId="342" stopIfTrue="1">
      <formula>INDIRECT(ADDRESS(ROW(),4))=7</formula>
    </cfRule>
  </conditionalFormatting>
  <conditionalFormatting sqref="V6:V36">
    <cfRule type="expression" priority="20" dxfId="343" stopIfTrue="1">
      <formula>INDIRECT(ADDRESS(ROW(),4))=7</formula>
    </cfRule>
    <cfRule type="expression" priority="21" dxfId="344" stopIfTrue="1">
      <formula>INDIRECT(ADDRESS(ROW(),4))=6</formula>
    </cfRule>
  </conditionalFormatting>
  <conditionalFormatting sqref="T6:T36">
    <cfRule type="expression" priority="18" dxfId="343" stopIfTrue="1">
      <formula>INDIRECT(ADDRESS(ROW(),4))=7</formula>
    </cfRule>
    <cfRule type="expression" priority="19" dxfId="344" stopIfTrue="1">
      <formula>INDIRECT(ADDRESS(ROW(),4))=6</formula>
    </cfRule>
  </conditionalFormatting>
  <conditionalFormatting sqref="U6:U36">
    <cfRule type="expression" priority="16" dxfId="343" stopIfTrue="1">
      <formula>INDIRECT(ADDRESS(ROW(),4))=7</formula>
    </cfRule>
    <cfRule type="expression" priority="17" dxfId="344" stopIfTrue="1">
      <formula>INDIRECT(ADDRESS(ROW(),4))=6</formula>
    </cfRule>
  </conditionalFormatting>
  <conditionalFormatting sqref="S6:S36">
    <cfRule type="expression" priority="14" dxfId="343" stopIfTrue="1">
      <formula>INDIRECT(ADDRESS(ROW(),4))=7</formula>
    </cfRule>
    <cfRule type="expression" priority="15" dxfId="344" stopIfTrue="1">
      <formula>INDIRECT(ADDRESS(ROW(),4))=6</formula>
    </cfRule>
  </conditionalFormatting>
  <conditionalFormatting sqref="B6:B36">
    <cfRule type="expression" priority="12" dxfId="343" stopIfTrue="1">
      <formula>INDIRECT(ADDRESS(ROW(),4))=7</formula>
    </cfRule>
    <cfRule type="expression" priority="13" dxfId="344" stopIfTrue="1">
      <formula>INDIRECT(ADDRESS(ROW(),4))=6</formula>
    </cfRule>
  </conditionalFormatting>
  <conditionalFormatting sqref="W6:W36">
    <cfRule type="cellIs" priority="10" dxfId="345" operator="lessThan" stopIfTrue="1">
      <formula>-0.01</formula>
    </cfRule>
    <cfRule type="cellIs" priority="11" dxfId="346" operator="greaterThan" stopIfTrue="1">
      <formula>0.01</formula>
    </cfRule>
  </conditionalFormatting>
  <conditionalFormatting sqref="I24:J26">
    <cfRule type="expression" priority="9" dxfId="342" stopIfTrue="1">
      <formula>INDIRECT(ADDRESS(ROW(),4))=7</formula>
    </cfRule>
  </conditionalFormatting>
  <conditionalFormatting sqref="K24:L26">
    <cfRule type="expression" priority="8" dxfId="342" stopIfTrue="1">
      <formula>INDIRECT(ADDRESS(ROW(),4))=7</formula>
    </cfRule>
  </conditionalFormatting>
  <conditionalFormatting sqref="I27:J28">
    <cfRule type="expression" priority="7" dxfId="342" stopIfTrue="1">
      <formula>INDIRECT(ADDRESS(ROW(),4))=7</formula>
    </cfRule>
  </conditionalFormatting>
  <conditionalFormatting sqref="K27:L28">
    <cfRule type="expression" priority="6" dxfId="342" stopIfTrue="1">
      <formula>INDIRECT(ADDRESS(ROW(),4))=7</formula>
    </cfRule>
  </conditionalFormatting>
  <conditionalFormatting sqref="I31:J33">
    <cfRule type="expression" priority="5" dxfId="342" stopIfTrue="1">
      <formula>INDIRECT(ADDRESS(ROW(),4))=7</formula>
    </cfRule>
  </conditionalFormatting>
  <conditionalFormatting sqref="K31:L33">
    <cfRule type="expression" priority="4" dxfId="342" stopIfTrue="1">
      <formula>INDIRECT(ADDRESS(ROW(),4))=7</formula>
    </cfRule>
  </conditionalFormatting>
  <conditionalFormatting sqref="M6:N36">
    <cfRule type="expression" priority="3" dxfId="342" stopIfTrue="1">
      <formula>INDIRECT(ADDRESS(ROW(),4))=7</formula>
    </cfRule>
  </conditionalFormatting>
  <conditionalFormatting sqref="R6:R36">
    <cfRule type="expression" priority="1" dxfId="343" stopIfTrue="1">
      <formula>INDIRECT(ADDRESS(ROW(),4))=7</formula>
    </cfRule>
    <cfRule type="expression" priority="2" dxfId="344" stopIfTrue="1">
      <formula>INDIRECT(ADDRESS(ROW(),4))=6</formula>
    </cfRule>
  </conditionalFormatting>
  <printOptions horizontalCentered="1"/>
  <pageMargins left="0.5905511811023623" right="0.1968503937007874" top="0.5905511811023623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Treuhand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Präsenzzeitkontrolle</dc:title>
  <dc:subject/>
  <dc:creator>Peter Hegelbach</dc:creator>
  <cp:keywords/>
  <dc:description/>
  <cp:lastModifiedBy>Peter Hegelbach</cp:lastModifiedBy>
  <cp:lastPrinted>2016-01-14T18:45:20Z</cp:lastPrinted>
  <dcterms:created xsi:type="dcterms:W3CDTF">2000-01-03T20:46:47Z</dcterms:created>
  <dcterms:modified xsi:type="dcterms:W3CDTF">2016-01-14T18:45:32Z</dcterms:modified>
  <cp:category/>
  <cp:version/>
  <cp:contentType/>
  <cp:contentStatus/>
</cp:coreProperties>
</file>